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71\Desktop\"/>
    </mc:Choice>
  </mc:AlternateContent>
  <xr:revisionPtr revIDLastSave="0" documentId="13_ncr:1_{87A92A04-182E-444E-BDD2-BF246FB9211E}" xr6:coauthVersionLast="36" xr6:coauthVersionMax="36" xr10:uidLastSave="{00000000-0000-0000-0000-000000000000}"/>
  <workbookProtection workbookAlgorithmName="SHA-512" workbookHashValue="8h3K5w3Y9Yc6b4VvTRz0OR14eZQ6SYNVhVVQOYSoyw+PzjPhASiyf5dxBYiQW+pO2Pn1guSjg82/TndK2PDdBg==" workbookSaltValue="6NtxFzNRTLzySC7A27AV5w==" workbookSpinCount="100000" lockStructure="1"/>
  <bookViews>
    <workbookView xWindow="0" yWindow="0" windowWidth="14070" windowHeight="11250" xr2:uid="{F5608F41-6422-4761-BB21-96E67BE901A3}"/>
  </bookViews>
  <sheets>
    <sheet name="料金シミュレータ" sheetId="2" r:id="rId1"/>
    <sheet name="プルダウンリスト・表示料金指定" sheetId="3" state="hidden" r:id="rId2"/>
    <sheet name="料金データ" sheetId="1" state="hidden" r:id="rId3"/>
  </sheets>
  <definedNames>
    <definedName name="_xlnm.Print_Area" localSheetId="0">料金シミュレータ!$A$1:$O$24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H30" i="3"/>
  <c r="H31" i="3"/>
  <c r="H32" i="3"/>
  <c r="H25" i="3"/>
  <c r="H26" i="3"/>
  <c r="H27" i="3"/>
  <c r="H20" i="3"/>
  <c r="H21" i="3"/>
  <c r="H22" i="3"/>
  <c r="H15" i="3"/>
  <c r="I15" i="3" s="1"/>
  <c r="H16" i="3"/>
  <c r="I16" i="3" s="1"/>
  <c r="H17" i="3"/>
  <c r="I17" i="3" s="1"/>
  <c r="H10" i="3"/>
  <c r="I10" i="3" s="1"/>
  <c r="H11" i="3"/>
  <c r="I11" i="3" s="1"/>
  <c r="H12" i="3"/>
  <c r="I12" i="3" s="1"/>
  <c r="H5" i="3"/>
  <c r="I5" i="3" s="1"/>
  <c r="H6" i="3"/>
  <c r="I6" i="3" s="1"/>
  <c r="H7" i="3"/>
  <c r="I7" i="3" s="1"/>
  <c r="F4" i="3"/>
  <c r="H29" i="3"/>
  <c r="H24" i="3"/>
  <c r="H19" i="3"/>
  <c r="H14" i="3"/>
  <c r="H9" i="3"/>
  <c r="H4" i="3"/>
  <c r="F30" i="3"/>
  <c r="F31" i="3"/>
  <c r="F32" i="3"/>
  <c r="F29" i="3"/>
  <c r="G29" i="3" s="1"/>
  <c r="F25" i="3"/>
  <c r="F26" i="3"/>
  <c r="G26" i="3" s="1"/>
  <c r="F27" i="3"/>
  <c r="G27" i="3" s="1"/>
  <c r="F24" i="3"/>
  <c r="G24" i="3" s="1"/>
  <c r="F20" i="3"/>
  <c r="G20" i="3" s="1"/>
  <c r="F21" i="3"/>
  <c r="G21" i="3" s="1"/>
  <c r="F22" i="3"/>
  <c r="F19" i="3"/>
  <c r="G19" i="3" s="1"/>
  <c r="F15" i="3"/>
  <c r="G15" i="3" s="1"/>
  <c r="F16" i="3"/>
  <c r="G16" i="3" s="1"/>
  <c r="F17" i="3"/>
  <c r="F14" i="3"/>
  <c r="F10" i="3"/>
  <c r="F11" i="3"/>
  <c r="F12" i="3"/>
  <c r="F9" i="3"/>
  <c r="F5" i="3"/>
  <c r="G5" i="3" s="1"/>
  <c r="F6" i="3"/>
  <c r="G6" i="3" s="1"/>
  <c r="F7" i="3"/>
  <c r="G7" i="3" s="1"/>
  <c r="G32" i="3"/>
  <c r="G31" i="3"/>
  <c r="G30" i="3"/>
  <c r="G28" i="3"/>
  <c r="G25" i="3"/>
  <c r="G23" i="3"/>
  <c r="G22" i="3"/>
  <c r="G18" i="3"/>
  <c r="G17" i="3"/>
  <c r="U29" i="1"/>
  <c r="U12" i="1"/>
  <c r="J29" i="1"/>
  <c r="J14" i="1"/>
  <c r="G10" i="3" l="1"/>
  <c r="G11" i="3"/>
  <c r="G12" i="3"/>
  <c r="E7" i="3"/>
  <c r="E6" i="3"/>
  <c r="E5" i="3"/>
  <c r="E4" i="3"/>
  <c r="E3" i="3"/>
  <c r="E29" i="3" l="1"/>
  <c r="E30" i="3"/>
  <c r="E31" i="3"/>
  <c r="E32" i="3"/>
  <c r="E28" i="3"/>
  <c r="E24" i="3"/>
  <c r="E25" i="3"/>
  <c r="E26" i="3"/>
  <c r="E27" i="3"/>
  <c r="E23" i="3"/>
  <c r="E19" i="3"/>
  <c r="E20" i="3"/>
  <c r="E21" i="3"/>
  <c r="E22" i="3"/>
  <c r="E18" i="3"/>
  <c r="E14" i="3"/>
  <c r="E15" i="3"/>
  <c r="E16" i="3"/>
  <c r="E17" i="3"/>
  <c r="E13" i="3"/>
  <c r="E10" i="3"/>
  <c r="E11" i="3"/>
  <c r="E12" i="3"/>
  <c r="E9" i="3"/>
  <c r="E8" i="3"/>
  <c r="W23" i="1" l="1"/>
  <c r="V23" i="1"/>
  <c r="W8" i="1"/>
  <c r="V8" i="1"/>
  <c r="B3" i="1"/>
  <c r="L23" i="1"/>
  <c r="K23" i="1"/>
  <c r="L8" i="1"/>
  <c r="K8" i="1"/>
  <c r="V10" i="1" l="1"/>
  <c r="V26" i="1"/>
  <c r="V9" i="1"/>
  <c r="K26" i="1"/>
  <c r="L10" i="1"/>
  <c r="W28" i="1"/>
  <c r="V25" i="1"/>
  <c r="L28" i="1"/>
  <c r="K25" i="1"/>
  <c r="L9" i="1"/>
  <c r="W27" i="1"/>
  <c r="V24" i="1"/>
  <c r="L27" i="1"/>
  <c r="K24" i="1"/>
  <c r="K9" i="1"/>
  <c r="W26" i="1"/>
  <c r="W11" i="1"/>
  <c r="L24" i="1"/>
  <c r="K12" i="1"/>
  <c r="V28" i="1"/>
  <c r="V11" i="1"/>
  <c r="K28" i="1"/>
  <c r="K11" i="1"/>
  <c r="W25" i="1"/>
  <c r="W10" i="1"/>
  <c r="L25" i="1"/>
  <c r="L12" i="1"/>
  <c r="W24" i="1"/>
  <c r="W9" i="1"/>
  <c r="L26" i="1"/>
  <c r="L11" i="1"/>
  <c r="V27" i="1"/>
  <c r="K27" i="1"/>
  <c r="K10" i="1"/>
  <c r="V12" i="1"/>
  <c r="I3" i="3" s="1"/>
  <c r="J9" i="2" s="1"/>
  <c r="W29" i="1" l="1"/>
  <c r="W12" i="1"/>
  <c r="K14" i="1"/>
  <c r="V29" i="1"/>
  <c r="I4" i="3" s="1"/>
  <c r="L29" i="1"/>
  <c r="G14" i="3" s="1"/>
  <c r="L14" i="1"/>
  <c r="G13" i="3" s="1"/>
  <c r="K29" i="1"/>
  <c r="G9" i="3" l="1"/>
  <c r="G4" i="3"/>
  <c r="G8" i="3"/>
  <c r="G15" i="2" s="1"/>
  <c r="G3" i="3"/>
  <c r="G9" i="2" s="1"/>
  <c r="I8" i="3"/>
  <c r="I13" i="3"/>
  <c r="J15" i="2" s="1"/>
  <c r="I9" i="3"/>
  <c r="I14" i="3"/>
  <c r="M15" i="2" l="1"/>
  <c r="M9" i="2"/>
  <c r="J21" i="2"/>
  <c r="G21" i="2"/>
  <c r="M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福治　友貴</author>
  </authors>
  <commentList>
    <comment ref="B3" authorId="0" shapeId="0" xr:uid="{C9E25344-1C1F-41FD-B99E-C21459EA4242}">
      <text>
        <r>
          <rPr>
            <b/>
            <sz val="9"/>
            <color indexed="81"/>
            <rFont val="MS P ゴシック"/>
            <family val="3"/>
            <charset val="128"/>
          </rPr>
          <t>「料金シミュレータ」シートのプルダウンリストに反映される</t>
        </r>
      </text>
    </comment>
    <comment ref="H3" authorId="0" shapeId="0" xr:uid="{9CB95D70-A391-4A8E-9550-EB781786FA1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改定前・改定後どちらの料金を表示するか選択
</t>
        </r>
      </text>
    </comment>
  </commentList>
</comments>
</file>

<file path=xl/sharedStrings.xml><?xml version="1.0" encoding="utf-8"?>
<sst xmlns="http://schemas.openxmlformats.org/spreadsheetml/2006/main" count="114" uniqueCount="42">
  <si>
    <t>糸満市上下水道料金シミュレータ</t>
    <rPh sb="0" eb="3">
      <t>イトマンシ</t>
    </rPh>
    <rPh sb="3" eb="5">
      <t>ジョウゲ</t>
    </rPh>
    <rPh sb="5" eb="7">
      <t>スイドウ</t>
    </rPh>
    <rPh sb="7" eb="9">
      <t>リョウキン</t>
    </rPh>
    <phoneticPr fontId="2"/>
  </si>
  <si>
    <t>改定時期</t>
    <rPh sb="0" eb="2">
      <t>カイテイ</t>
    </rPh>
    <rPh sb="2" eb="4">
      <t>ジキ</t>
    </rPh>
    <phoneticPr fontId="2"/>
  </si>
  <si>
    <t>改定前料金</t>
    <rPh sb="0" eb="2">
      <t>カイテイ</t>
    </rPh>
    <rPh sb="2" eb="3">
      <t>マエ</t>
    </rPh>
    <rPh sb="3" eb="5">
      <t>リョウキン</t>
    </rPh>
    <phoneticPr fontId="2"/>
  </si>
  <si>
    <t>上水道</t>
    <rPh sb="0" eb="3">
      <t>ジョウスイドウ</t>
    </rPh>
    <phoneticPr fontId="2"/>
  </si>
  <si>
    <t>下水道</t>
    <rPh sb="0" eb="3">
      <t>ゲスイドウ</t>
    </rPh>
    <phoneticPr fontId="2"/>
  </si>
  <si>
    <t>合計</t>
    <rPh sb="0" eb="2">
      <t>ゴウケイ</t>
    </rPh>
    <phoneticPr fontId="2"/>
  </si>
  <si>
    <t>用途</t>
    <rPh sb="0" eb="2">
      <t>ヨウト</t>
    </rPh>
    <phoneticPr fontId="2"/>
  </si>
  <si>
    <t>改定後料金</t>
    <rPh sb="0" eb="2">
      <t>カイテイ</t>
    </rPh>
    <rPh sb="2" eb="3">
      <t>ゴ</t>
    </rPh>
    <rPh sb="3" eb="5">
      <t>リョウキン</t>
    </rPh>
    <phoneticPr fontId="2"/>
  </si>
  <si>
    <t>使用水量（手入力）</t>
    <rPh sb="0" eb="2">
      <t>シヨウ</t>
    </rPh>
    <rPh sb="2" eb="4">
      <t>スイリョウ</t>
    </rPh>
    <rPh sb="5" eb="6">
      <t>テ</t>
    </rPh>
    <rPh sb="6" eb="8">
      <t>ニュウリョク</t>
    </rPh>
    <phoneticPr fontId="2"/>
  </si>
  <si>
    <t>差額</t>
    <rPh sb="0" eb="2">
      <t>サガク</t>
    </rPh>
    <phoneticPr fontId="2"/>
  </si>
  <si>
    <t>家事用</t>
    <rPh sb="0" eb="3">
      <t>カジヨウ</t>
    </rPh>
    <phoneticPr fontId="2"/>
  </si>
  <si>
    <t>基本料金</t>
    <rPh sb="0" eb="2">
      <t>キホン</t>
    </rPh>
    <rPh sb="2" eb="4">
      <t>リョウキン</t>
    </rPh>
    <phoneticPr fontId="2"/>
  </si>
  <si>
    <t>改定後</t>
    <rPh sb="0" eb="2">
      <t>カイテイ</t>
    </rPh>
    <rPh sb="2" eb="3">
      <t>ゴ</t>
    </rPh>
    <phoneticPr fontId="2"/>
  </si>
  <si>
    <t>階級(始)</t>
    <rPh sb="0" eb="2">
      <t>カイキュウ</t>
    </rPh>
    <rPh sb="3" eb="4">
      <t>ハジ</t>
    </rPh>
    <phoneticPr fontId="2"/>
  </si>
  <si>
    <t>階級(終)</t>
    <rPh sb="0" eb="2">
      <t>カイキュウ</t>
    </rPh>
    <rPh sb="3" eb="4">
      <t>オ</t>
    </rPh>
    <phoneticPr fontId="2"/>
  </si>
  <si>
    <t>指定水量</t>
    <rPh sb="0" eb="2">
      <t>シテイ</t>
    </rPh>
    <rPh sb="2" eb="4">
      <t>スイリョウ</t>
    </rPh>
    <phoneticPr fontId="2"/>
  </si>
  <si>
    <t>階級別料金計</t>
    <rPh sb="0" eb="2">
      <t>カイキュウ</t>
    </rPh>
    <rPh sb="2" eb="3">
      <t>ベツ</t>
    </rPh>
    <rPh sb="3" eb="5">
      <t>リョウキン</t>
    </rPh>
    <rPh sb="5" eb="6">
      <t>ケイ</t>
    </rPh>
    <phoneticPr fontId="2"/>
  </si>
  <si>
    <t>9-20</t>
    <phoneticPr fontId="2"/>
  </si>
  <si>
    <t>21-30</t>
    <phoneticPr fontId="2"/>
  </si>
  <si>
    <t>31-50</t>
    <phoneticPr fontId="2"/>
  </si>
  <si>
    <t>51-</t>
    <phoneticPr fontId="2"/>
  </si>
  <si>
    <t>営業用</t>
    <rPh sb="0" eb="3">
      <t>エイギョウヨウ</t>
    </rPh>
    <phoneticPr fontId="2"/>
  </si>
  <si>
    <t>11-50</t>
    <phoneticPr fontId="2"/>
  </si>
  <si>
    <t>51-100</t>
    <phoneticPr fontId="2"/>
  </si>
  <si>
    <t>101-200</t>
    <phoneticPr fontId="2"/>
  </si>
  <si>
    <t>201-500</t>
    <phoneticPr fontId="2"/>
  </si>
  <si>
    <t>501-</t>
    <phoneticPr fontId="2"/>
  </si>
  <si>
    <t>31-</t>
    <phoneticPr fontId="2"/>
  </si>
  <si>
    <t>+</t>
    <phoneticPr fontId="2"/>
  </si>
  <si>
    <t>=</t>
    <phoneticPr fontId="2"/>
  </si>
  <si>
    <t>↓黄色のセルに条件を入力して下さい。</t>
    <rPh sb="1" eb="3">
      <t>キイロ</t>
    </rPh>
    <rPh sb="7" eb="9">
      <t>ジョウケン</t>
    </rPh>
    <rPh sb="10" eb="12">
      <t>ニュウリョク</t>
    </rPh>
    <rPh sb="14" eb="15">
      <t>クダ</t>
    </rPh>
    <phoneticPr fontId="2"/>
  </si>
  <si>
    <t>基本料金</t>
    <rPh sb="0" eb="2">
      <t>キホン</t>
    </rPh>
    <rPh sb="2" eb="4">
      <t>リョウキン</t>
    </rPh>
    <phoneticPr fontId="2"/>
  </si>
  <si>
    <t>従量料金</t>
    <rPh sb="0" eb="2">
      <t>ジュウリョウ</t>
    </rPh>
    <rPh sb="2" eb="4">
      <t>リョウキン</t>
    </rPh>
    <phoneticPr fontId="2"/>
  </si>
  <si>
    <t>R7.10(下水のみ)</t>
    <rPh sb="6" eb="8">
      <t>ゲスイ</t>
    </rPh>
    <phoneticPr fontId="2"/>
  </si>
  <si>
    <t>R8.4(上下水)</t>
    <rPh sb="5" eb="6">
      <t>ジョウ</t>
    </rPh>
    <rPh sb="6" eb="8">
      <t>ゲスイ</t>
    </rPh>
    <phoneticPr fontId="2"/>
  </si>
  <si>
    <t>用途</t>
    <rPh sb="0" eb="2">
      <t>ヨウト</t>
    </rPh>
    <phoneticPr fontId="2"/>
  </si>
  <si>
    <t>改定時期</t>
    <rPh sb="0" eb="2">
      <t>カイテイ</t>
    </rPh>
    <rPh sb="2" eb="4">
      <t>ジキ</t>
    </rPh>
    <phoneticPr fontId="2"/>
  </si>
  <si>
    <t>検索キー</t>
    <rPh sb="0" eb="2">
      <t>ケンサク</t>
    </rPh>
    <phoneticPr fontId="2"/>
  </si>
  <si>
    <t>改定前</t>
    <rPh sb="0" eb="2">
      <t>カイテイ</t>
    </rPh>
    <rPh sb="2" eb="3">
      <t>マエ</t>
    </rPh>
    <phoneticPr fontId="2"/>
  </si>
  <si>
    <t>改定前</t>
  </si>
  <si>
    <t>改定後</t>
  </si>
  <si>
    <t>上水道</t>
    <rPh sb="0" eb="3">
      <t>ジョウスイドウ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</si>
</sst>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4.9989318521683403E-2"/>
      <name val="游ゴシック"/>
      <family val="3"/>
      <charset val="128"/>
      <scheme val="minor"/>
    </font>
    <font>
      <b/>
      <sz val="16"/>
      <color theme="0" tint="-4.9989318521683403E-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hair">
        <color indexed="64"/>
      </bottom>
      <diagonal/>
    </border>
    <border>
      <left/>
      <right style="thick">
        <color rgb="FFC00000"/>
      </right>
      <top style="thick">
        <color rgb="FFC00000"/>
      </top>
      <bottom style="hair">
        <color indexed="64"/>
      </bottom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rgb="FFC00000"/>
      </right>
      <top style="hair">
        <color indexed="64"/>
      </top>
      <bottom style="hair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theme="1"/>
      </bottom>
      <diagonal/>
    </border>
    <border>
      <left style="medium">
        <color indexed="64"/>
      </left>
      <right style="double">
        <color indexed="64"/>
      </right>
      <top/>
      <bottom style="double">
        <color theme="1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0"/>
      </right>
      <top style="medium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2" applyFo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horizontal="left" vertical="center"/>
    </xf>
    <xf numFmtId="0" fontId="8" fillId="3" borderId="21" xfId="0" applyFont="1" applyFill="1" applyBorder="1">
      <alignment vertical="center"/>
    </xf>
    <xf numFmtId="0" fontId="8" fillId="3" borderId="22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0" xfId="2" applyFont="1" applyBorder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0" fillId="0" borderId="19" xfId="0" applyBorder="1">
      <alignment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19" xfId="0" applyFill="1" applyBorder="1">
      <alignment vertical="center"/>
    </xf>
    <xf numFmtId="0" fontId="0" fillId="0" borderId="21" xfId="0" applyBorder="1">
      <alignment vertical="center"/>
    </xf>
    <xf numFmtId="38" fontId="0" fillId="0" borderId="1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1" xfId="1" applyFont="1" applyBorder="1">
      <alignment vertical="center"/>
    </xf>
    <xf numFmtId="0" fontId="0" fillId="5" borderId="27" xfId="0" applyFill="1" applyBorder="1">
      <alignment vertical="center"/>
    </xf>
    <xf numFmtId="0" fontId="0" fillId="0" borderId="30" xfId="0" applyBorder="1">
      <alignment vertical="center"/>
    </xf>
    <xf numFmtId="0" fontId="11" fillId="3" borderId="29" xfId="0" applyFont="1" applyFill="1" applyBorder="1">
      <alignment vertical="center"/>
    </xf>
    <xf numFmtId="49" fontId="0" fillId="0" borderId="28" xfId="0" applyNumberFormat="1" applyBorder="1" applyAlignment="1">
      <alignment horizontal="left" vertical="center"/>
    </xf>
    <xf numFmtId="0" fontId="8" fillId="3" borderId="31" xfId="0" applyFont="1" applyFill="1" applyBorder="1">
      <alignment vertical="center"/>
    </xf>
    <xf numFmtId="0" fontId="0" fillId="0" borderId="31" xfId="0" applyBorder="1">
      <alignment vertical="center"/>
    </xf>
    <xf numFmtId="38" fontId="0" fillId="0" borderId="31" xfId="1" applyFont="1" applyBorder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38" fontId="6" fillId="0" borderId="0" xfId="1" applyFont="1" applyFill="1" applyBorder="1">
      <alignment vertical="center"/>
    </xf>
    <xf numFmtId="0" fontId="7" fillId="6" borderId="32" xfId="0" applyFont="1" applyFill="1" applyBorder="1">
      <alignment vertical="center"/>
    </xf>
    <xf numFmtId="0" fontId="0" fillId="0" borderId="33" xfId="0" applyBorder="1">
      <alignment vertical="center"/>
    </xf>
    <xf numFmtId="0" fontId="8" fillId="3" borderId="34" xfId="0" applyFont="1" applyFill="1" applyBorder="1">
      <alignment vertical="center"/>
    </xf>
    <xf numFmtId="0" fontId="8" fillId="3" borderId="35" xfId="0" applyFont="1" applyFill="1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36" xfId="0" applyFill="1" applyBorder="1">
      <alignment vertical="center"/>
    </xf>
    <xf numFmtId="0" fontId="7" fillId="6" borderId="37" xfId="0" applyFont="1" applyFill="1" applyBorder="1">
      <alignment vertical="center"/>
    </xf>
    <xf numFmtId="0" fontId="0" fillId="0" borderId="38" xfId="0" applyFill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7" fillId="7" borderId="32" xfId="0" applyFont="1" applyFill="1" applyBorder="1">
      <alignment vertical="center"/>
    </xf>
    <xf numFmtId="0" fontId="0" fillId="0" borderId="36" xfId="0" applyBorder="1">
      <alignment vertical="center"/>
    </xf>
    <xf numFmtId="0" fontId="7" fillId="7" borderId="37" xfId="0" applyFont="1" applyFill="1" applyBorder="1">
      <alignment vertical="center"/>
    </xf>
    <xf numFmtId="38" fontId="0" fillId="0" borderId="38" xfId="1" applyFont="1" applyBorder="1">
      <alignment vertical="center"/>
    </xf>
    <xf numFmtId="0" fontId="0" fillId="0" borderId="40" xfId="0" applyBorder="1" applyAlignment="1">
      <alignment horizontal="left" vertical="center"/>
    </xf>
    <xf numFmtId="0" fontId="8" fillId="0" borderId="38" xfId="0" applyFont="1" applyFill="1" applyBorder="1">
      <alignment vertical="center"/>
    </xf>
    <xf numFmtId="38" fontId="6" fillId="0" borderId="38" xfId="1" applyFont="1" applyFill="1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8" fillId="3" borderId="42" xfId="0" applyFont="1" applyFill="1" applyBorder="1">
      <alignment vertical="center"/>
    </xf>
    <xf numFmtId="0" fontId="8" fillId="3" borderId="43" xfId="0" applyFont="1" applyFill="1" applyBorder="1">
      <alignment vertical="center"/>
    </xf>
    <xf numFmtId="0" fontId="0" fillId="0" borderId="44" xfId="0" applyBorder="1">
      <alignment vertical="center"/>
    </xf>
    <xf numFmtId="38" fontId="0" fillId="0" borderId="44" xfId="1" applyFont="1" applyBorder="1">
      <alignment vertical="center"/>
    </xf>
    <xf numFmtId="0" fontId="0" fillId="5" borderId="13" xfId="0" applyFill="1" applyBorder="1">
      <alignment vertical="center"/>
    </xf>
    <xf numFmtId="0" fontId="0" fillId="4" borderId="45" xfId="0" applyFill="1" applyBorder="1">
      <alignment vertical="center"/>
    </xf>
    <xf numFmtId="0" fontId="0" fillId="4" borderId="46" xfId="0" applyFill="1" applyBorder="1">
      <alignment vertical="center"/>
    </xf>
    <xf numFmtId="0" fontId="0" fillId="4" borderId="47" xfId="0" applyFill="1" applyBorder="1">
      <alignment vertical="center"/>
    </xf>
    <xf numFmtId="0" fontId="0" fillId="4" borderId="48" xfId="0" applyFill="1" applyBorder="1">
      <alignment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38" fontId="0" fillId="8" borderId="51" xfId="1" applyFont="1" applyFill="1" applyBorder="1">
      <alignment vertical="center"/>
    </xf>
    <xf numFmtId="38" fontId="0" fillId="8" borderId="52" xfId="1" applyFont="1" applyFill="1" applyBorder="1">
      <alignment vertical="center"/>
    </xf>
    <xf numFmtId="38" fontId="0" fillId="8" borderId="53" xfId="1" applyFont="1" applyFill="1" applyBorder="1">
      <alignment vertical="center"/>
    </xf>
    <xf numFmtId="38" fontId="0" fillId="8" borderId="54" xfId="1" applyFont="1" applyFill="1" applyBorder="1">
      <alignment vertical="center"/>
    </xf>
    <xf numFmtId="38" fontId="0" fillId="8" borderId="55" xfId="1" applyFont="1" applyFill="1" applyBorder="1">
      <alignment vertical="center"/>
    </xf>
    <xf numFmtId="38" fontId="0" fillId="8" borderId="56" xfId="1" applyFont="1" applyFill="1" applyBorder="1">
      <alignment vertical="center"/>
    </xf>
    <xf numFmtId="38" fontId="0" fillId="8" borderId="57" xfId="1" applyFont="1" applyFill="1" applyBorder="1">
      <alignment vertical="center"/>
    </xf>
    <xf numFmtId="38" fontId="0" fillId="8" borderId="58" xfId="1" applyFont="1" applyFill="1" applyBorder="1">
      <alignment vertical="center"/>
    </xf>
    <xf numFmtId="0" fontId="0" fillId="8" borderId="51" xfId="0" applyFill="1" applyBorder="1">
      <alignment vertical="center"/>
    </xf>
    <xf numFmtId="0" fontId="0" fillId="8" borderId="52" xfId="0" applyFill="1" applyBorder="1">
      <alignment vertical="center"/>
    </xf>
    <xf numFmtId="0" fontId="0" fillId="8" borderId="53" xfId="0" applyFill="1" applyBorder="1">
      <alignment vertical="center"/>
    </xf>
    <xf numFmtId="0" fontId="0" fillId="8" borderId="54" xfId="0" applyFill="1" applyBorder="1">
      <alignment vertical="center"/>
    </xf>
    <xf numFmtId="0" fontId="0" fillId="8" borderId="55" xfId="0" applyFill="1" applyBorder="1">
      <alignment vertical="center"/>
    </xf>
    <xf numFmtId="0" fontId="0" fillId="8" borderId="56" xfId="0" applyFill="1" applyBorder="1">
      <alignment vertical="center"/>
    </xf>
    <xf numFmtId="0" fontId="0" fillId="8" borderId="57" xfId="0" applyFill="1" applyBorder="1">
      <alignment vertical="center"/>
    </xf>
    <xf numFmtId="0" fontId="0" fillId="8" borderId="58" xfId="0" applyFill="1" applyBorder="1">
      <alignment vertical="center"/>
    </xf>
    <xf numFmtId="0" fontId="8" fillId="3" borderId="59" xfId="0" applyFont="1" applyFill="1" applyBorder="1">
      <alignment vertical="center"/>
    </xf>
    <xf numFmtId="49" fontId="6" fillId="0" borderId="40" xfId="0" applyNumberFormat="1" applyFont="1" applyFill="1" applyBorder="1" applyAlignment="1">
      <alignment horizontal="left" vertical="center"/>
    </xf>
    <xf numFmtId="38" fontId="6" fillId="0" borderId="40" xfId="1" applyFont="1" applyFill="1" applyBorder="1">
      <alignment vertical="center"/>
    </xf>
    <xf numFmtId="38" fontId="6" fillId="0" borderId="41" xfId="1" applyFont="1" applyFill="1" applyBorder="1">
      <alignment vertical="center"/>
    </xf>
    <xf numFmtId="0" fontId="8" fillId="3" borderId="60" xfId="0" applyFont="1" applyFill="1" applyBorder="1" applyAlignment="1">
      <alignment horizontal="centerContinuous" vertical="center"/>
    </xf>
    <xf numFmtId="0" fontId="8" fillId="3" borderId="11" xfId="0" applyFont="1" applyFill="1" applyBorder="1" applyAlignment="1">
      <alignment horizontal="centerContinuous" vertical="center"/>
    </xf>
    <xf numFmtId="0" fontId="8" fillId="3" borderId="12" xfId="0" applyFont="1" applyFill="1" applyBorder="1" applyAlignment="1">
      <alignment horizontal="centerContinuous" vertical="center"/>
    </xf>
    <xf numFmtId="38" fontId="5" fillId="10" borderId="66" xfId="0" applyNumberFormat="1" applyFont="1" applyFill="1" applyBorder="1" applyAlignment="1">
      <alignment vertical="center"/>
    </xf>
    <xf numFmtId="38" fontId="5" fillId="10" borderId="17" xfId="0" applyNumberFormat="1" applyFont="1" applyFill="1" applyBorder="1" applyAlignment="1">
      <alignment vertical="center"/>
    </xf>
    <xf numFmtId="0" fontId="5" fillId="5" borderId="68" xfId="0" applyFont="1" applyFill="1" applyBorder="1" applyAlignment="1">
      <alignment horizontal="left" vertical="center"/>
    </xf>
    <xf numFmtId="38" fontId="5" fillId="9" borderId="65" xfId="0" applyNumberFormat="1" applyFont="1" applyFill="1" applyBorder="1" applyAlignment="1">
      <alignment vertical="center"/>
    </xf>
    <xf numFmtId="38" fontId="5" fillId="10" borderId="69" xfId="0" applyNumberFormat="1" applyFont="1" applyFill="1" applyBorder="1" applyAlignment="1">
      <alignment vertical="center"/>
    </xf>
    <xf numFmtId="38" fontId="5" fillId="10" borderId="70" xfId="0" applyNumberFormat="1" applyFont="1" applyFill="1" applyBorder="1" applyAlignment="1">
      <alignment vertical="center"/>
    </xf>
    <xf numFmtId="38" fontId="5" fillId="9" borderId="64" xfId="0" applyNumberFormat="1" applyFont="1" applyFill="1" applyBorder="1" applyAlignment="1">
      <alignment vertical="center"/>
    </xf>
    <xf numFmtId="38" fontId="5" fillId="10" borderId="71" xfId="0" applyNumberFormat="1" applyFont="1" applyFill="1" applyBorder="1" applyAlignment="1">
      <alignment vertical="center"/>
    </xf>
    <xf numFmtId="0" fontId="5" fillId="5" borderId="72" xfId="0" applyFont="1" applyFill="1" applyBorder="1" applyAlignment="1">
      <alignment horizontal="left" vertical="center"/>
    </xf>
    <xf numFmtId="0" fontId="5" fillId="5" borderId="73" xfId="0" applyFont="1" applyFill="1" applyBorder="1" applyAlignment="1">
      <alignment horizontal="left" vertical="center"/>
    </xf>
    <xf numFmtId="0" fontId="5" fillId="5" borderId="74" xfId="0" applyFont="1" applyFill="1" applyBorder="1" applyAlignment="1">
      <alignment horizontal="left" vertical="center"/>
    </xf>
    <xf numFmtId="0" fontId="0" fillId="5" borderId="72" xfId="0" applyFill="1" applyBorder="1">
      <alignment vertical="center"/>
    </xf>
    <xf numFmtId="0" fontId="0" fillId="5" borderId="75" xfId="0" applyFill="1" applyBorder="1">
      <alignment vertical="center"/>
    </xf>
    <xf numFmtId="0" fontId="0" fillId="5" borderId="76" xfId="0" applyFill="1" applyBorder="1">
      <alignment vertical="center"/>
    </xf>
    <xf numFmtId="0" fontId="0" fillId="5" borderId="77" xfId="0" applyFill="1" applyBorder="1">
      <alignment vertical="center"/>
    </xf>
    <xf numFmtId="38" fontId="5" fillId="9" borderId="78" xfId="0" applyNumberFormat="1" applyFont="1" applyFill="1" applyBorder="1" applyAlignment="1">
      <alignment vertical="center"/>
    </xf>
    <xf numFmtId="38" fontId="5" fillId="9" borderId="79" xfId="0" applyNumberFormat="1" applyFont="1" applyFill="1" applyBorder="1" applyAlignment="1">
      <alignment vertical="center"/>
    </xf>
    <xf numFmtId="38" fontId="5" fillId="9" borderId="80" xfId="0" applyNumberFormat="1" applyFont="1" applyFill="1" applyBorder="1" applyAlignment="1">
      <alignment vertical="center"/>
    </xf>
    <xf numFmtId="0" fontId="8" fillId="3" borderId="81" xfId="0" applyFont="1" applyFill="1" applyBorder="1" applyAlignment="1">
      <alignment horizontal="center" vertical="center"/>
    </xf>
    <xf numFmtId="0" fontId="8" fillId="3" borderId="82" xfId="0" applyFont="1" applyFill="1" applyBorder="1" applyAlignment="1">
      <alignment horizontal="centerContinuous" vertical="center"/>
    </xf>
    <xf numFmtId="0" fontId="13" fillId="11" borderId="63" xfId="0" applyFont="1" applyFill="1" applyBorder="1" applyAlignment="1">
      <alignment horizontal="center" vertical="center"/>
    </xf>
    <xf numFmtId="0" fontId="13" fillId="11" borderId="61" xfId="0" applyFont="1" applyFill="1" applyBorder="1" applyAlignment="1">
      <alignment horizontal="center" vertical="center"/>
    </xf>
    <xf numFmtId="0" fontId="13" fillId="11" borderId="62" xfId="0" applyFont="1" applyFill="1" applyBorder="1" applyAlignment="1">
      <alignment horizontal="center" vertical="center"/>
    </xf>
    <xf numFmtId="0" fontId="13" fillId="11" borderId="67" xfId="0" applyFont="1" applyFill="1" applyBorder="1" applyAlignment="1">
      <alignment horizontal="center" vertical="center"/>
    </xf>
    <xf numFmtId="0" fontId="13" fillId="11" borderId="65" xfId="0" applyFont="1" applyFill="1" applyBorder="1" applyAlignment="1">
      <alignment horizontal="center" vertical="center"/>
    </xf>
    <xf numFmtId="0" fontId="13" fillId="11" borderId="84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 vertical="center"/>
    </xf>
    <xf numFmtId="0" fontId="7" fillId="7" borderId="83" xfId="0" applyFont="1" applyFill="1" applyBorder="1" applyAlignment="1">
      <alignment horizontal="center" vertical="center"/>
    </xf>
    <xf numFmtId="38" fontId="7" fillId="6" borderId="83" xfId="0" applyNumberFormat="1" applyFont="1" applyFill="1" applyBorder="1" applyAlignment="1">
      <alignment horizontal="center" vertical="center"/>
    </xf>
    <xf numFmtId="38" fontId="7" fillId="6" borderId="83" xfId="1" applyFont="1" applyFill="1" applyBorder="1" applyAlignment="1">
      <alignment horizontal="center" vertical="center"/>
    </xf>
    <xf numFmtId="0" fontId="7" fillId="7" borderId="83" xfId="0" applyNumberFormat="1" applyFont="1" applyFill="1" applyBorder="1" applyAlignment="1">
      <alignment horizontal="center" vertical="center"/>
    </xf>
    <xf numFmtId="49" fontId="0" fillId="0" borderId="85" xfId="0" applyNumberFormat="1" applyBorder="1" applyAlignment="1">
      <alignment horizontal="left" vertical="center"/>
    </xf>
    <xf numFmtId="0" fontId="0" fillId="0" borderId="86" xfId="0" applyBorder="1">
      <alignment vertical="center"/>
    </xf>
    <xf numFmtId="0" fontId="6" fillId="7" borderId="88" xfId="0" applyNumberFormat="1" applyFont="1" applyFill="1" applyBorder="1" applyAlignment="1">
      <alignment horizontal="left" vertical="center"/>
    </xf>
    <xf numFmtId="38" fontId="6" fillId="7" borderId="89" xfId="1" applyFont="1" applyFill="1" applyBorder="1">
      <alignment vertical="center"/>
    </xf>
    <xf numFmtId="38" fontId="6" fillId="7" borderId="90" xfId="1" applyFont="1" applyFill="1" applyBorder="1">
      <alignment vertical="center"/>
    </xf>
    <xf numFmtId="0" fontId="6" fillId="6" borderId="87" xfId="0" applyNumberFormat="1" applyFont="1" applyFill="1" applyBorder="1" applyAlignment="1">
      <alignment horizontal="left" vertical="center"/>
    </xf>
    <xf numFmtId="38" fontId="0" fillId="0" borderId="85" xfId="1" applyFont="1" applyBorder="1">
      <alignment vertical="center"/>
    </xf>
    <xf numFmtId="38" fontId="0" fillId="0" borderId="91" xfId="1" applyFont="1" applyBorder="1">
      <alignment vertical="center"/>
    </xf>
    <xf numFmtId="38" fontId="6" fillId="6" borderId="89" xfId="1" applyFont="1" applyFill="1" applyBorder="1">
      <alignment vertical="center"/>
    </xf>
    <xf numFmtId="38" fontId="6" fillId="6" borderId="90" xfId="1" applyFont="1" applyFill="1" applyBorder="1">
      <alignment vertical="center"/>
    </xf>
    <xf numFmtId="49" fontId="0" fillId="0" borderId="91" xfId="0" applyNumberFormat="1" applyBorder="1" applyAlignment="1">
      <alignment horizontal="left" vertical="center"/>
    </xf>
    <xf numFmtId="38" fontId="0" fillId="0" borderId="92" xfId="1" applyFont="1" applyBorder="1">
      <alignment vertical="center"/>
    </xf>
    <xf numFmtId="0" fontId="6" fillId="7" borderId="93" xfId="0" applyFont="1" applyFill="1" applyBorder="1" applyAlignment="1">
      <alignment horizontal="left" vertical="center"/>
    </xf>
    <xf numFmtId="0" fontId="6" fillId="6" borderId="87" xfId="0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6" xfId="2" applyFont="1" applyFill="1" applyBorder="1" applyAlignment="1" applyProtection="1">
      <alignment horizontal="center" vertical="center"/>
      <protection locked="0"/>
    </xf>
    <xf numFmtId="0" fontId="10" fillId="2" borderId="7" xfId="2" applyFont="1" applyFill="1" applyBorder="1" applyAlignment="1" applyProtection="1">
      <alignment horizontal="center" vertical="center"/>
      <protection locked="0"/>
    </xf>
    <xf numFmtId="0" fontId="10" fillId="2" borderId="8" xfId="2" applyFont="1" applyFill="1" applyBorder="1" applyAlignment="1" applyProtection="1">
      <alignment horizontal="center" vertical="center"/>
      <protection locked="0"/>
    </xf>
    <xf numFmtId="0" fontId="10" fillId="2" borderId="9" xfId="2" applyFont="1" applyFill="1" applyBorder="1" applyAlignment="1" applyProtection="1">
      <alignment horizontal="center" vertical="center"/>
      <protection locked="0"/>
    </xf>
    <xf numFmtId="0" fontId="7" fillId="0" borderId="1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38" fontId="10" fillId="0" borderId="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2" borderId="13" xfId="2" applyFont="1" applyFill="1" applyBorder="1" applyAlignment="1" applyProtection="1">
      <alignment horizontal="center" vertical="center"/>
      <protection locked="0"/>
    </xf>
    <xf numFmtId="0" fontId="10" fillId="2" borderId="0" xfId="2" applyFont="1" applyFill="1" applyBorder="1" applyAlignment="1" applyProtection="1">
      <alignment horizontal="center" vertical="center"/>
      <protection locked="0"/>
    </xf>
    <xf numFmtId="0" fontId="10" fillId="2" borderId="14" xfId="2" applyFont="1" applyFill="1" applyBorder="1" applyAlignment="1" applyProtection="1">
      <alignment horizontal="center" vertical="center"/>
      <protection locked="0"/>
    </xf>
    <xf numFmtId="0" fontId="10" fillId="2" borderId="15" xfId="2" applyFont="1" applyFill="1" applyBorder="1" applyAlignment="1" applyProtection="1">
      <alignment horizontal="center" vertical="center"/>
      <protection locked="0"/>
    </xf>
    <xf numFmtId="0" fontId="10" fillId="2" borderId="16" xfId="2" applyFont="1" applyFill="1" applyBorder="1" applyAlignment="1" applyProtection="1">
      <alignment horizontal="center" vertical="center"/>
      <protection locked="0"/>
    </xf>
    <xf numFmtId="0" fontId="10" fillId="2" borderId="17" xfId="2" applyFont="1" applyFill="1" applyBorder="1" applyAlignment="1" applyProtection="1">
      <alignment horizontal="center" vertical="center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38" fontId="10" fillId="0" borderId="13" xfId="2" applyNumberFormat="1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6F1C7D53-D8EB-4421-A0B4-9FF8FB9C6D59}"/>
  </cellStyles>
  <dxfs count="0"/>
  <tableStyles count="0" defaultTableStyle="TableStyleMedium2" defaultPivotStyle="PivotStyleLight16"/>
  <colors>
    <mruColors>
      <color rgb="FFFFFFCC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9BA2-DC20-4C0A-A680-22C10E80F758}">
  <sheetPr>
    <tabColor rgb="FF002060"/>
  </sheetPr>
  <dimension ref="A1:O26"/>
  <sheetViews>
    <sheetView showGridLines="0" showRowColHeaders="0" tabSelected="1" view="pageBreakPreview" zoomScaleNormal="100" zoomScaleSheetLayoutView="100" workbookViewId="0">
      <selection activeCell="B8" sqref="B8:E9"/>
    </sheetView>
  </sheetViews>
  <sheetFormatPr defaultColWidth="9" defaultRowHeight="18.75"/>
  <cols>
    <col min="1" max="26" width="7.625" style="4" customWidth="1"/>
    <col min="27" max="16384" width="9" style="4"/>
  </cols>
  <sheetData>
    <row r="1" spans="1:15" ht="18.75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ht="18.7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8.75" customHeight="1">
      <c r="B3" s="1"/>
      <c r="C3" s="1"/>
      <c r="D3" s="1"/>
      <c r="E3" s="1"/>
      <c r="F3" s="1"/>
    </row>
    <row r="4" spans="1:15" ht="18.75" customHeight="1">
      <c r="B4" s="7" t="s">
        <v>30</v>
      </c>
      <c r="D4" s="1"/>
      <c r="E4" s="1"/>
      <c r="F4" s="1"/>
    </row>
    <row r="5" spans="1:15" ht="19.5" thickBot="1"/>
    <row r="6" spans="1:15" ht="18.75" customHeight="1">
      <c r="B6" s="144" t="s">
        <v>1</v>
      </c>
      <c r="C6" s="145"/>
      <c r="D6" s="145"/>
      <c r="E6" s="146"/>
      <c r="F6" s="2"/>
      <c r="G6" s="150" t="s">
        <v>2</v>
      </c>
      <c r="H6" s="151"/>
      <c r="I6" s="151"/>
      <c r="J6" s="151"/>
      <c r="K6" s="151"/>
      <c r="L6" s="151"/>
      <c r="M6" s="151"/>
      <c r="N6" s="152"/>
    </row>
    <row r="7" spans="1:15" ht="18.75" customHeight="1">
      <c r="B7" s="147"/>
      <c r="C7" s="148"/>
      <c r="D7" s="148"/>
      <c r="E7" s="149"/>
      <c r="F7" s="2"/>
      <c r="G7" s="153"/>
      <c r="H7" s="154"/>
      <c r="I7" s="154"/>
      <c r="J7" s="154"/>
      <c r="K7" s="154"/>
      <c r="L7" s="154"/>
      <c r="M7" s="154"/>
      <c r="N7" s="155"/>
    </row>
    <row r="8" spans="1:15">
      <c r="B8" s="156" t="s">
        <v>33</v>
      </c>
      <c r="C8" s="157"/>
      <c r="D8" s="157"/>
      <c r="E8" s="158"/>
      <c r="F8" s="5"/>
      <c r="G8" s="162" t="s">
        <v>3</v>
      </c>
      <c r="H8" s="163"/>
      <c r="I8" s="20"/>
      <c r="J8" s="163" t="s">
        <v>4</v>
      </c>
      <c r="K8" s="163"/>
      <c r="L8" s="20"/>
      <c r="M8" s="163" t="s">
        <v>5</v>
      </c>
      <c r="N8" s="164"/>
    </row>
    <row r="9" spans="1:15" ht="18.75" customHeight="1" thickBot="1">
      <c r="B9" s="159"/>
      <c r="C9" s="160"/>
      <c r="D9" s="160"/>
      <c r="E9" s="161"/>
      <c r="F9" s="5"/>
      <c r="G9" s="165">
        <f>VLOOKUP($G$6&amp;$B$14,プルダウンリスト・表示料金指定!E3:I32,3,FALSE)</f>
        <v>3550</v>
      </c>
      <c r="H9" s="166"/>
      <c r="I9" s="169" t="s">
        <v>28</v>
      </c>
      <c r="J9" s="166">
        <f>VLOOKUP($G$6&amp;$B$14,プルダウンリスト・表示料金指定!$E$3:$I$32,5,FALSE)</f>
        <v>1446</v>
      </c>
      <c r="K9" s="166"/>
      <c r="L9" s="169" t="s">
        <v>29</v>
      </c>
      <c r="M9" s="171">
        <f>G9+J9</f>
        <v>4996</v>
      </c>
      <c r="N9" s="172"/>
    </row>
    <row r="10" spans="1:15" ht="18.75" customHeight="1" thickBot="1">
      <c r="B10" s="6"/>
      <c r="C10" s="6"/>
      <c r="D10" s="6"/>
      <c r="E10" s="6"/>
      <c r="F10" s="6"/>
      <c r="G10" s="167"/>
      <c r="H10" s="168"/>
      <c r="I10" s="170"/>
      <c r="J10" s="168"/>
      <c r="K10" s="168"/>
      <c r="L10" s="170"/>
      <c r="M10" s="170"/>
      <c r="N10" s="173"/>
    </row>
    <row r="11" spans="1:15" ht="18.75" customHeight="1" thickBot="1"/>
    <row r="12" spans="1:15" ht="18.75" customHeight="1">
      <c r="B12" s="150" t="s">
        <v>6</v>
      </c>
      <c r="C12" s="151"/>
      <c r="D12" s="151"/>
      <c r="E12" s="152"/>
      <c r="F12" s="2"/>
      <c r="G12" s="150" t="s">
        <v>7</v>
      </c>
      <c r="H12" s="151"/>
      <c r="I12" s="151"/>
      <c r="J12" s="151"/>
      <c r="K12" s="151"/>
      <c r="L12" s="151"/>
      <c r="M12" s="151"/>
      <c r="N12" s="152"/>
    </row>
    <row r="13" spans="1:15" ht="18.75" customHeight="1">
      <c r="B13" s="153"/>
      <c r="C13" s="154"/>
      <c r="D13" s="154"/>
      <c r="E13" s="155"/>
      <c r="F13" s="2"/>
      <c r="G13" s="153"/>
      <c r="H13" s="154"/>
      <c r="I13" s="154"/>
      <c r="J13" s="154"/>
      <c r="K13" s="154"/>
      <c r="L13" s="154"/>
      <c r="M13" s="154"/>
      <c r="N13" s="155"/>
    </row>
    <row r="14" spans="1:15">
      <c r="B14" s="174" t="s">
        <v>10</v>
      </c>
      <c r="C14" s="175"/>
      <c r="D14" s="175"/>
      <c r="E14" s="176"/>
      <c r="F14" s="5"/>
      <c r="G14" s="162" t="s">
        <v>3</v>
      </c>
      <c r="H14" s="163"/>
      <c r="I14" s="20"/>
      <c r="J14" s="163" t="s">
        <v>4</v>
      </c>
      <c r="K14" s="163"/>
      <c r="L14" s="20"/>
      <c r="M14" s="163" t="s">
        <v>5</v>
      </c>
      <c r="N14" s="164"/>
    </row>
    <row r="15" spans="1:15" ht="19.5" thickBot="1">
      <c r="B15" s="177"/>
      <c r="C15" s="178"/>
      <c r="D15" s="178"/>
      <c r="E15" s="179"/>
      <c r="F15" s="5"/>
      <c r="G15" s="165">
        <f>VLOOKUP($B$8&amp;$B$14,プルダウンリスト・表示料金指定!$E$3:$I$32,3,FALSE)</f>
        <v>3550</v>
      </c>
      <c r="H15" s="166"/>
      <c r="I15" s="180" t="s">
        <v>28</v>
      </c>
      <c r="J15" s="166">
        <f>VLOOKUP($B$8&amp;$B$14,プルダウンリスト・表示料金指定!$E$8:$I$32,5,FALSE)</f>
        <v>1710</v>
      </c>
      <c r="K15" s="166"/>
      <c r="L15" s="169" t="s">
        <v>29</v>
      </c>
      <c r="M15" s="171">
        <f>G15+J15</f>
        <v>5260</v>
      </c>
      <c r="N15" s="172"/>
    </row>
    <row r="16" spans="1:15" ht="19.5" thickBot="1">
      <c r="B16" s="6"/>
      <c r="C16" s="6"/>
      <c r="D16" s="6"/>
      <c r="E16" s="6"/>
      <c r="F16" s="6"/>
      <c r="G16" s="167"/>
      <c r="H16" s="168"/>
      <c r="I16" s="181"/>
      <c r="J16" s="168"/>
      <c r="K16" s="168"/>
      <c r="L16" s="170"/>
      <c r="M16" s="170"/>
      <c r="N16" s="173"/>
    </row>
    <row r="17" spans="2:14" ht="19.5" thickBot="1"/>
    <row r="18" spans="2:14" ht="18.75" customHeight="1">
      <c r="B18" s="150" t="s">
        <v>8</v>
      </c>
      <c r="C18" s="151"/>
      <c r="D18" s="151"/>
      <c r="E18" s="152"/>
      <c r="G18" s="150" t="s">
        <v>9</v>
      </c>
      <c r="H18" s="151"/>
      <c r="I18" s="151"/>
      <c r="J18" s="151"/>
      <c r="K18" s="151"/>
      <c r="L18" s="151"/>
      <c r="M18" s="151"/>
      <c r="N18" s="152"/>
    </row>
    <row r="19" spans="2:14" ht="18.75" customHeight="1">
      <c r="B19" s="153"/>
      <c r="C19" s="154"/>
      <c r="D19" s="154"/>
      <c r="E19" s="155"/>
      <c r="G19" s="153"/>
      <c r="H19" s="154"/>
      <c r="I19" s="154"/>
      <c r="J19" s="154"/>
      <c r="K19" s="154"/>
      <c r="L19" s="154"/>
      <c r="M19" s="154"/>
      <c r="N19" s="155"/>
    </row>
    <row r="20" spans="2:14">
      <c r="B20" s="174">
        <v>20</v>
      </c>
      <c r="C20" s="175"/>
      <c r="D20" s="175"/>
      <c r="E20" s="176"/>
      <c r="G20" s="162" t="s">
        <v>3</v>
      </c>
      <c r="H20" s="163"/>
      <c r="I20" s="20"/>
      <c r="J20" s="163" t="s">
        <v>4</v>
      </c>
      <c r="K20" s="163"/>
      <c r="L20" s="20"/>
      <c r="M20" s="163" t="s">
        <v>5</v>
      </c>
      <c r="N20" s="164"/>
    </row>
    <row r="21" spans="2:14" ht="19.5" thickBot="1">
      <c r="B21" s="177"/>
      <c r="C21" s="178"/>
      <c r="D21" s="178"/>
      <c r="E21" s="179"/>
      <c r="G21" s="182">
        <f>G15-G9</f>
        <v>0</v>
      </c>
      <c r="H21" s="169"/>
      <c r="I21" s="180" t="s">
        <v>28</v>
      </c>
      <c r="J21" s="166">
        <f>J15-J9</f>
        <v>264</v>
      </c>
      <c r="K21" s="166"/>
      <c r="L21" s="169" t="s">
        <v>29</v>
      </c>
      <c r="M21" s="171">
        <f>G21+J21</f>
        <v>264</v>
      </c>
      <c r="N21" s="172"/>
    </row>
    <row r="22" spans="2:14" ht="19.5" thickBot="1">
      <c r="G22" s="183"/>
      <c r="H22" s="170"/>
      <c r="I22" s="181"/>
      <c r="J22" s="168"/>
      <c r="K22" s="168"/>
      <c r="L22" s="170"/>
      <c r="M22" s="170"/>
      <c r="N22" s="173"/>
    </row>
    <row r="23" spans="2:14" ht="18.75" customHeight="1">
      <c r="B23" s="2"/>
      <c r="C23" s="2"/>
      <c r="D23" s="2"/>
      <c r="E23" s="2"/>
      <c r="F23" s="2"/>
    </row>
    <row r="24" spans="2:14" ht="18.75" customHeight="1">
      <c r="B24" s="2"/>
      <c r="C24" s="2"/>
      <c r="D24" s="2"/>
      <c r="E24" s="2"/>
      <c r="F24" s="2"/>
    </row>
    <row r="25" spans="2:14">
      <c r="B25" s="5"/>
      <c r="C25" s="5"/>
      <c r="D25" s="5"/>
      <c r="E25" s="5"/>
      <c r="F25" s="5"/>
    </row>
    <row r="26" spans="2:14">
      <c r="B26" s="5"/>
      <c r="C26" s="5"/>
      <c r="D26" s="5"/>
      <c r="E26" s="5"/>
      <c r="F26" s="5"/>
    </row>
  </sheetData>
  <sheetProtection algorithmName="SHA-512" hashValue="7zoQ77SNOKh9pIZJ0tVrmBHNMQe1umXZReujsMFeD+l+5Le5lqfBhnaQGx2xADmtpR5ZPc4As2wiFHPWy72XnA==" saltValue="oNs3U87Ao+JksZKS43Dz3w==" spinCount="100000" sheet="1" objects="1" scenarios="1" selectLockedCells="1"/>
  <mergeCells count="34">
    <mergeCell ref="B18:E19"/>
    <mergeCell ref="G18:N19"/>
    <mergeCell ref="B20:E21"/>
    <mergeCell ref="G20:H20"/>
    <mergeCell ref="J20:K20"/>
    <mergeCell ref="M20:N20"/>
    <mergeCell ref="G21:H22"/>
    <mergeCell ref="I21:I22"/>
    <mergeCell ref="J21:K22"/>
    <mergeCell ref="L21:L22"/>
    <mergeCell ref="M21:N22"/>
    <mergeCell ref="B12:E13"/>
    <mergeCell ref="G12:N13"/>
    <mergeCell ref="B14:E15"/>
    <mergeCell ref="G14:H14"/>
    <mergeCell ref="J14:K14"/>
    <mergeCell ref="M14:N14"/>
    <mergeCell ref="G15:H16"/>
    <mergeCell ref="I15:I16"/>
    <mergeCell ref="J15:K16"/>
    <mergeCell ref="L15:L16"/>
    <mergeCell ref="M15:N16"/>
    <mergeCell ref="A1:O2"/>
    <mergeCell ref="B6:E7"/>
    <mergeCell ref="G6:N7"/>
    <mergeCell ref="B8:E9"/>
    <mergeCell ref="G8:H8"/>
    <mergeCell ref="J8:K8"/>
    <mergeCell ref="M8:N8"/>
    <mergeCell ref="G9:H10"/>
    <mergeCell ref="I9:I10"/>
    <mergeCell ref="J9:K10"/>
    <mergeCell ref="L9:L10"/>
    <mergeCell ref="M9:N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429735-6921-4054-90DF-34A79E227B3A}">
          <x14:formula1>
            <xm:f>OFFSET(プルダウンリスト・表示料金指定!$B$3,0,0,COUNTA(プルダウンリスト・表示料金指定!$B$3:$B$7),1)</xm:f>
          </x14:formula1>
          <xm:sqref>B8:E9</xm:sqref>
        </x14:dataValidation>
        <x14:dataValidation type="list" allowBlank="1" showInputMessage="1" showErrorMessage="1" xr:uid="{CDAFF377-0759-4A9C-9E07-C23448345660}">
          <x14:formula1>
            <xm:f>OFFSET(プルダウンリスト・表示料金指定!$C$3,0,0,COUNTA(プルダウンリスト・表示料金指定!$C$3:$C$7),1)</xm:f>
          </x14:formula1>
          <xm:sqref>B14:E15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F47F-A281-461C-8A39-0388493B7072}">
  <dimension ref="B1:I33"/>
  <sheetViews>
    <sheetView workbookViewId="0">
      <selection activeCell="E29" sqref="E29"/>
    </sheetView>
  </sheetViews>
  <sheetFormatPr defaultRowHeight="18.75"/>
  <cols>
    <col min="1" max="1" width="3.625" customWidth="1"/>
    <col min="2" max="2" width="15.875" style="21" bestFit="1" customWidth="1"/>
    <col min="3" max="3" width="9" style="21"/>
    <col min="4" max="4" width="11" bestFit="1" customWidth="1"/>
    <col min="5" max="5" width="22" bestFit="1" customWidth="1"/>
    <col min="6" max="6" width="7.625" customWidth="1"/>
    <col min="7" max="7" width="11" bestFit="1" customWidth="1"/>
    <col min="8" max="8" width="7.625" customWidth="1"/>
    <col min="9" max="9" width="11" bestFit="1" customWidth="1"/>
    <col min="10" max="10" width="9.375" bestFit="1" customWidth="1"/>
  </cols>
  <sheetData>
    <row r="1" spans="2:9" ht="19.5" thickBot="1"/>
    <row r="2" spans="2:9" ht="19.5" thickBot="1">
      <c r="B2" s="24" t="s">
        <v>36</v>
      </c>
      <c r="C2" s="25" t="s">
        <v>35</v>
      </c>
      <c r="D2" s="22"/>
      <c r="E2" s="116" t="s">
        <v>37</v>
      </c>
      <c r="F2" s="95" t="s">
        <v>41</v>
      </c>
      <c r="G2" s="117"/>
      <c r="H2" s="96" t="s">
        <v>4</v>
      </c>
      <c r="I2" s="97"/>
    </row>
    <row r="3" spans="2:9" ht="20.25" thickTop="1" thickBot="1">
      <c r="B3" s="69" t="s">
        <v>33</v>
      </c>
      <c r="C3" s="70" t="s">
        <v>10</v>
      </c>
      <c r="D3" s="22"/>
      <c r="E3" s="100" t="str">
        <f>"改定前料金"&amp;C3</f>
        <v>改定前料金家事用</v>
      </c>
      <c r="F3" s="125" t="s">
        <v>39</v>
      </c>
      <c r="G3" s="101">
        <f>IFERROR(VLOOKUP($F$2&amp;$C$3,料金データ!$J:$L,IF($F3="改定前",2,IF($F3="改定後",3,"")),FALSE),"")</f>
        <v>3550</v>
      </c>
      <c r="H3" s="126" t="s">
        <v>39</v>
      </c>
      <c r="I3" s="102">
        <f>IFERROR(VLOOKUP($H$2&amp;$C$3,料金データ!$U:$W,IF($H3="改定前",2,IF($H3="改定後",3,"")),FALSE),"")</f>
        <v>1446</v>
      </c>
    </row>
    <row r="4" spans="2:9" ht="19.5" thickTop="1">
      <c r="B4" s="71" t="s">
        <v>34</v>
      </c>
      <c r="C4" s="72" t="s">
        <v>21</v>
      </c>
      <c r="E4" s="106" t="str">
        <f>"改定前料金"&amp;C4</f>
        <v>改定前料金営業用</v>
      </c>
      <c r="F4" s="122" t="str">
        <f>IF($F$3=0,"",$F$3)</f>
        <v>改定前</v>
      </c>
      <c r="G4" s="113">
        <f>IFERROR(VLOOKUP($F$2&amp;$C$4,料金データ!$J:$L,IF($F4="改定前",2,IF($F4="改定後",3,"")),FALSE),"")</f>
        <v>4891</v>
      </c>
      <c r="H4" s="122" t="str">
        <f>IF($H$3=0,"",$H$3)</f>
        <v>改定前</v>
      </c>
      <c r="I4" s="103">
        <f>IFERROR(VLOOKUP($H$2&amp;$C$4,料金データ!$U:$W,IF($H4="改定前",2,IF($H4="改定後",3,"")),FALSE),"")</f>
        <v>2036</v>
      </c>
    </row>
    <row r="5" spans="2:9">
      <c r="B5" s="71"/>
      <c r="C5" s="72"/>
      <c r="E5" s="106" t="str">
        <f>"改定前料金"&amp;C5</f>
        <v>改定前料金</v>
      </c>
      <c r="F5" s="118" t="str">
        <f t="shared" ref="F5:F7" si="0">IF($F$3=0,"",$F$3)</f>
        <v>改定前</v>
      </c>
      <c r="G5" s="113" t="str">
        <f>IFERROR(VLOOKUP($F$2&amp;$C$5,料金データ!$J:$L,IF($F5="改定前",2,IF($F5="改定後",3,"")),FALSE),"")</f>
        <v/>
      </c>
      <c r="H5" s="118" t="str">
        <f t="shared" ref="H5:H7" si="1">IF($H$3=0,"",$H$3)</f>
        <v>改定前</v>
      </c>
      <c r="I5" s="103" t="str">
        <f>IFERROR(VLOOKUP($H$2&amp;$C$5,料金データ!$U:$W,IF($H5="改定前",2,IF($H5="改定後",3,"")),FALSE),"")</f>
        <v/>
      </c>
    </row>
    <row r="6" spans="2:9">
      <c r="B6" s="71"/>
      <c r="C6" s="72"/>
      <c r="E6" s="107" t="str">
        <f>"改定前料金"&amp;C6</f>
        <v>改定前料金</v>
      </c>
      <c r="F6" s="119" t="str">
        <f t="shared" si="0"/>
        <v>改定前</v>
      </c>
      <c r="G6" s="113" t="str">
        <f>IFERROR(VLOOKUP($F$2&amp;$C$6,料金データ!$J:$L,IF($F6="改定前",2,IF($F6="改定後",3,"")),FALSE),"")</f>
        <v/>
      </c>
      <c r="H6" s="118" t="str">
        <f t="shared" si="1"/>
        <v>改定前</v>
      </c>
      <c r="I6" s="103" t="str">
        <f>IFERROR(VLOOKUP($H$2&amp;$C$6,料金データ!$U:$W,IF($H6="改定前",2,IF($H6="改定後",3,"")),FALSE),"")</f>
        <v/>
      </c>
    </row>
    <row r="7" spans="2:9" ht="19.5" thickBot="1">
      <c r="B7" s="73"/>
      <c r="C7" s="74"/>
      <c r="E7" s="108" t="str">
        <f>"改定前料金"&amp;C7</f>
        <v>改定前料金</v>
      </c>
      <c r="F7" s="123" t="str">
        <f t="shared" si="0"/>
        <v>改定前</v>
      </c>
      <c r="G7" s="114" t="str">
        <f>IFERROR(VLOOKUP($F$2&amp;$C$7,料金データ!$J:$L,IF($F7="改定前",2,IF($F7="改定後",3,"")),FALSE),"")</f>
        <v/>
      </c>
      <c r="H7" s="124" t="str">
        <f t="shared" si="1"/>
        <v>改定前</v>
      </c>
      <c r="I7" s="98" t="str">
        <f>IFERROR(VLOOKUP($H$2&amp;$C$7,料金データ!$U:$W,IF($H7="改定前",2,IF($H7="改定後",3,"")),FALSE),"")</f>
        <v/>
      </c>
    </row>
    <row r="8" spans="2:9" ht="20.25" thickTop="1" thickBot="1">
      <c r="E8" s="68" t="str">
        <f>$B$3&amp;C3</f>
        <v>R7.10(下水のみ)家事用</v>
      </c>
      <c r="F8" s="125" t="s">
        <v>39</v>
      </c>
      <c r="G8" s="104">
        <f>IFERROR(VLOOKUP($F$2&amp;$C$3,料金データ!$J:$L,IF($F8="改定前",2,IF($F8="改定後",3,"")),FALSE),"")</f>
        <v>3550</v>
      </c>
      <c r="H8" s="127" t="s">
        <v>40</v>
      </c>
      <c r="I8" s="105">
        <f>IFERROR(VLOOKUP($H$2&amp;$C$3,料金データ!$U:$W,IF($H8="改定前",2,IF($H8="改定後",3,"")),FALSE),"")</f>
        <v>1710</v>
      </c>
    </row>
    <row r="9" spans="2:9" ht="19.5" thickTop="1">
      <c r="E9" s="109" t="str">
        <f>$B$3&amp;C4</f>
        <v>R7.10(下水のみ)営業用</v>
      </c>
      <c r="F9" s="119" t="str">
        <f>IF($F$8=0,"",$F$8)</f>
        <v>改定前</v>
      </c>
      <c r="G9" s="113">
        <f>IFERROR(VLOOKUP($F$2&amp;$C$4,料金データ!$J:$L,IF($F9="改定前",2,IF($F9="改定後",3,"")),FALSE),"")</f>
        <v>4891</v>
      </c>
      <c r="H9" s="119" t="str">
        <f>IF($H$8=0,"",$H$8)</f>
        <v>改定後</v>
      </c>
      <c r="I9" s="103">
        <f>IFERROR(VLOOKUP($H$2&amp;$C$4,料金データ!$U:$W,IF($H9="改定前",2,IF($H9="改定後",3,"")),FALSE),"")</f>
        <v>2306</v>
      </c>
    </row>
    <row r="10" spans="2:9">
      <c r="E10" s="109" t="str">
        <f t="shared" ref="E10:E12" si="2">$B$3&amp;C5</f>
        <v>R7.10(下水のみ)</v>
      </c>
      <c r="F10" s="120" t="str">
        <f t="shared" ref="F10:F12" si="3">IF($F$8=0,"",$F$8)</f>
        <v>改定前</v>
      </c>
      <c r="G10" s="113" t="str">
        <f>IFERROR(VLOOKUP($F$2&amp;$C$5,料金データ!$J:$L,IF($F10="改定前",2,IF($F10="改定後",3,"")),FALSE),"")</f>
        <v/>
      </c>
      <c r="H10" s="120" t="str">
        <f t="shared" ref="H10:H12" si="4">IF($H$8=0,"",$H$8)</f>
        <v>改定後</v>
      </c>
      <c r="I10" s="103" t="str">
        <f>IFERROR(VLOOKUP($H$2&amp;$C$5,料金データ!$U:$W,IF($H10="改定前",2,IF($H10="改定後",3,"")),FALSE),"")</f>
        <v/>
      </c>
    </row>
    <row r="11" spans="2:9">
      <c r="E11" s="109" t="str">
        <f t="shared" si="2"/>
        <v>R7.10(下水のみ)</v>
      </c>
      <c r="F11" s="120" t="str">
        <f t="shared" si="3"/>
        <v>改定前</v>
      </c>
      <c r="G11" s="113" t="str">
        <f>IFERROR(VLOOKUP($F$2&amp;$C$6,料金データ!$J:$L,IF($F11="改定前",2,IF($F11="改定後",3,"")),FALSE),"")</f>
        <v/>
      </c>
      <c r="H11" s="120" t="str">
        <f t="shared" si="4"/>
        <v>改定後</v>
      </c>
      <c r="I11" s="103" t="str">
        <f>IFERROR(VLOOKUP($H$2&amp;$C$6,料金データ!$U:$W,IF($H11="改定前",2,IF($H11="改定後",3,"")),FALSE),"")</f>
        <v/>
      </c>
    </row>
    <row r="12" spans="2:9" ht="19.5" thickBot="1">
      <c r="E12" s="110" t="str">
        <f t="shared" si="2"/>
        <v>R7.10(下水のみ)</v>
      </c>
      <c r="F12" s="123" t="str">
        <f t="shared" si="3"/>
        <v>改定前</v>
      </c>
      <c r="G12" s="114" t="str">
        <f>IFERROR(VLOOKUP($F$2&amp;$C$7,料金データ!$J:$L,IF($F12="改定前",2,IF($F12="改定後",3,"")),FALSE),"")</f>
        <v/>
      </c>
      <c r="H12" s="123" t="str">
        <f t="shared" si="4"/>
        <v>改定後</v>
      </c>
      <c r="I12" s="98" t="str">
        <f>IFERROR(VLOOKUP($H$2&amp;$C$7,料金データ!$U:$W,IF($H12="改定前",2,IF($H12="改定後",3,"")),FALSE),"")</f>
        <v/>
      </c>
    </row>
    <row r="13" spans="2:9" ht="20.25" thickTop="1" thickBot="1">
      <c r="E13" s="32" t="str">
        <f>$B$4&amp;C3</f>
        <v>R8.4(上下水)家事用</v>
      </c>
      <c r="F13" s="125" t="s">
        <v>40</v>
      </c>
      <c r="G13" s="104">
        <f>IFERROR(VLOOKUP($F$2&amp;$C$3,料金データ!$J:$L,IF($F13="改定前",2,IF($F13="改定後",3,"")),FALSE),"")</f>
        <v>4090</v>
      </c>
      <c r="H13" s="127" t="s">
        <v>40</v>
      </c>
      <c r="I13" s="105">
        <f>IFERROR(VLOOKUP($H$2&amp;$C$3,料金データ!$U:$W,IF($H13="改定前",2,IF($H13="改定後",3,"")),FALSE),"")</f>
        <v>1710</v>
      </c>
    </row>
    <row r="14" spans="2:9" ht="19.5" thickTop="1">
      <c r="E14" s="109" t="str">
        <f t="shared" ref="E14:E17" si="5">$B$4&amp;C4</f>
        <v>R8.4(上下水)営業用</v>
      </c>
      <c r="F14" s="119" t="str">
        <f>IF($F$13=0,"",$F$13)</f>
        <v>改定後</v>
      </c>
      <c r="G14" s="113">
        <f>IFERROR(VLOOKUP($F$2&amp;$C$4,料金データ!$J:$L,IF($F14="改定前",2,IF($F14="改定後",3,"")),FALSE),"")</f>
        <v>5431</v>
      </c>
      <c r="H14" s="119" t="str">
        <f>IF($H$13=0,"",$H$13)</f>
        <v>改定後</v>
      </c>
      <c r="I14" s="103">
        <f>IFERROR(VLOOKUP($H$2&amp;$C$4,料金データ!$U:$W,IF($H14="改定前",2,IF($H14="改定後",3,"")),FALSE),"")</f>
        <v>2306</v>
      </c>
    </row>
    <row r="15" spans="2:9">
      <c r="E15" s="109" t="str">
        <f t="shared" si="5"/>
        <v>R8.4(上下水)</v>
      </c>
      <c r="F15" s="120" t="str">
        <f t="shared" ref="F15:F17" si="6">IF($F$13=0,"",$F$13)</f>
        <v>改定後</v>
      </c>
      <c r="G15" s="113" t="str">
        <f>IFERROR(VLOOKUP($F$2&amp;$C$5,料金データ!$J:$L,IF($F15="改定前",2,IF($F15="改定後",3,"")),FALSE),"")</f>
        <v/>
      </c>
      <c r="H15" s="120" t="str">
        <f t="shared" ref="H15:H17" si="7">IF($H$13=0,"",$H$13)</f>
        <v>改定後</v>
      </c>
      <c r="I15" s="103" t="str">
        <f>IFERROR(VLOOKUP($H$2&amp;$C$5,料金データ!$U:$W,IF($H15="改定前",2,IF($H15="改定後",3,"")),FALSE),"")</f>
        <v/>
      </c>
    </row>
    <row r="16" spans="2:9">
      <c r="E16" s="109" t="str">
        <f t="shared" si="5"/>
        <v>R8.4(上下水)</v>
      </c>
      <c r="F16" s="120" t="str">
        <f t="shared" si="6"/>
        <v>改定後</v>
      </c>
      <c r="G16" s="113" t="str">
        <f>IFERROR(VLOOKUP($F$2&amp;$C$6,料金データ!$J:$L,IF($F16="改定前",2,IF($F16="改定後",3,"")),FALSE),"")</f>
        <v/>
      </c>
      <c r="H16" s="120" t="str">
        <f t="shared" si="7"/>
        <v>改定後</v>
      </c>
      <c r="I16" s="103" t="str">
        <f>IFERROR(VLOOKUP($H$2&amp;$C$6,料金データ!$U:$W,IF($H16="改定前",2,IF($H16="改定後",3,"")),FALSE),"")</f>
        <v/>
      </c>
    </row>
    <row r="17" spans="5:9" ht="19.5" thickBot="1">
      <c r="E17" s="110" t="str">
        <f t="shared" si="5"/>
        <v>R8.4(上下水)</v>
      </c>
      <c r="F17" s="123" t="str">
        <f t="shared" si="6"/>
        <v>改定後</v>
      </c>
      <c r="G17" s="114" t="str">
        <f>IFERROR(VLOOKUP($F$2&amp;$C$7,料金データ!$J:$L,IF($F17="改定前",2,IF($F17="改定後",3,"")),FALSE),"")</f>
        <v/>
      </c>
      <c r="H17" s="123" t="str">
        <f t="shared" si="7"/>
        <v>改定後</v>
      </c>
      <c r="I17" s="98" t="str">
        <f>IFERROR(VLOOKUP($H$2&amp;$C$7,料金データ!$U:$W,IF($H17="改定前",2,IF($H17="改定後",3,"")),FALSE),"")</f>
        <v/>
      </c>
    </row>
    <row r="18" spans="5:9" ht="20.25" thickTop="1" thickBot="1">
      <c r="E18" s="32" t="str">
        <f>$B$5&amp;C3</f>
        <v>家事用</v>
      </c>
      <c r="F18" s="125"/>
      <c r="G18" s="104" t="str">
        <f>IFERROR(VLOOKUP($F$2&amp;$C$3,料金データ!$J:$L,IF($F18="改定前",2,IF($F18="改定後",3,"")),FALSE),"")</f>
        <v/>
      </c>
      <c r="H18" s="127"/>
      <c r="I18" s="105" t="str">
        <f>IFERROR(VLOOKUP($H$2&amp;$C$3,料金データ!$U:$W,IF($H18="改定前",2,IF($H18="改定後",3,"")),FALSE),"")</f>
        <v/>
      </c>
    </row>
    <row r="19" spans="5:9" ht="19.5" thickTop="1">
      <c r="E19" s="111" t="str">
        <f t="shared" ref="E19:E22" si="8">$B$5&amp;C4</f>
        <v>営業用</v>
      </c>
      <c r="F19" s="119" t="str">
        <f>IF($F$18=0,"",$F$18)</f>
        <v/>
      </c>
      <c r="G19" s="113" t="str">
        <f>IFERROR(VLOOKUP($F$2&amp;$C$4,料金データ!$J:$L,IF($F19="改定前",2,IF($F19="改定後",3,"")),FALSE),"")</f>
        <v/>
      </c>
      <c r="H19" s="119" t="str">
        <f>IF($H$18=0,"",$H$18)</f>
        <v/>
      </c>
      <c r="I19" s="103" t="str">
        <f>IFERROR(VLOOKUP($H$2&amp;$C$4,料金データ!$U:$W,IF($H19="改定前",2,IF($H19="改定後",3,"")),FALSE),"")</f>
        <v/>
      </c>
    </row>
    <row r="20" spans="5:9">
      <c r="E20" s="109" t="str">
        <f t="shared" si="8"/>
        <v/>
      </c>
      <c r="F20" s="120" t="str">
        <f t="shared" ref="F20:F22" si="9">IF($F$18=0,"",$F$18)</f>
        <v/>
      </c>
      <c r="G20" s="113" t="str">
        <f>IFERROR(VLOOKUP($F$2&amp;$C$5,料金データ!$J:$L,IF($F20="改定前",2,IF($F20="改定後",3,"")),FALSE),"")</f>
        <v/>
      </c>
      <c r="H20" s="120" t="str">
        <f t="shared" ref="H20:H22" si="10">IF($H$18=0,"",$H$18)</f>
        <v/>
      </c>
      <c r="I20" s="103" t="str">
        <f>IFERROR(VLOOKUP($H$2&amp;$C$5,料金データ!$U:$W,IF($H20="改定前",2,IF($H20="改定後",3,"")),FALSE),"")</f>
        <v/>
      </c>
    </row>
    <row r="21" spans="5:9">
      <c r="E21" s="109" t="str">
        <f t="shared" si="8"/>
        <v/>
      </c>
      <c r="F21" s="120" t="str">
        <f t="shared" si="9"/>
        <v/>
      </c>
      <c r="G21" s="113" t="str">
        <f>IFERROR(VLOOKUP($F$2&amp;$C$6,料金データ!$J:$L,IF($F21="改定前",2,IF($F21="改定後",3,"")),FALSE),"")</f>
        <v/>
      </c>
      <c r="H21" s="120" t="str">
        <f t="shared" si="10"/>
        <v/>
      </c>
      <c r="I21" s="103" t="str">
        <f>IFERROR(VLOOKUP($H$2&amp;$C$6,料金データ!$U:$W,IF($H21="改定前",2,IF($H21="改定後",3,"")),FALSE),"")</f>
        <v/>
      </c>
    </row>
    <row r="22" spans="5:9" ht="19.5" thickBot="1">
      <c r="E22" s="110" t="str">
        <f t="shared" si="8"/>
        <v/>
      </c>
      <c r="F22" s="123" t="str">
        <f t="shared" si="9"/>
        <v/>
      </c>
      <c r="G22" s="114" t="str">
        <f>IFERROR(VLOOKUP($F$2&amp;$C$7,料金データ!$J:$L,IF($F22="改定前",2,IF($F22="改定後",3,"")),FALSE),"")</f>
        <v/>
      </c>
      <c r="H22" s="123" t="str">
        <f t="shared" si="10"/>
        <v/>
      </c>
      <c r="I22" s="98" t="str">
        <f>IFERROR(VLOOKUP($H$2&amp;$C$7,料金データ!$U:$W,IF($H22="改定前",2,IF($H22="改定後",3,"")),FALSE),"")</f>
        <v/>
      </c>
    </row>
    <row r="23" spans="5:9" ht="20.25" thickTop="1" thickBot="1">
      <c r="E23" s="32" t="str">
        <f>$B$6&amp;C3</f>
        <v>家事用</v>
      </c>
      <c r="F23" s="125"/>
      <c r="G23" s="104" t="str">
        <f>IFERROR(VLOOKUP($F$2&amp;$C$3,料金データ!$J:$L,IF($F23="改定前",2,IF($F23="改定後",3,"")),FALSE),"")</f>
        <v/>
      </c>
      <c r="H23" s="127"/>
      <c r="I23" s="105" t="str">
        <f>IFERROR(VLOOKUP($H$2&amp;$C$3,料金データ!$U:$W,IF($H23="改定前",2,IF($H23="改定後",3,"")),FALSE),"")</f>
        <v/>
      </c>
    </row>
    <row r="24" spans="5:9" ht="19.5" thickTop="1">
      <c r="E24" s="109" t="str">
        <f t="shared" ref="E24:E27" si="11">$B$6&amp;C4</f>
        <v>営業用</v>
      </c>
      <c r="F24" s="119" t="str">
        <f>IF($F$23=0,"",$F$23)</f>
        <v/>
      </c>
      <c r="G24" s="113" t="str">
        <f>IFERROR(VLOOKUP($F$2&amp;$C$4,料金データ!$J:$L,IF($F24="改定前",2,IF($F24="改定後",3,"")),FALSE),"")</f>
        <v/>
      </c>
      <c r="H24" s="119" t="str">
        <f>IF($H$23=0,"",$H$23)</f>
        <v/>
      </c>
      <c r="I24" s="103" t="str">
        <f>IFERROR(VLOOKUP($H$2&amp;$C$4,料金データ!$U:$W,IF($H24="改定前",2,IF($H24="改定後",3,"")),FALSE),"")</f>
        <v/>
      </c>
    </row>
    <row r="25" spans="5:9">
      <c r="E25" s="111" t="str">
        <f t="shared" si="11"/>
        <v/>
      </c>
      <c r="F25" s="120" t="str">
        <f t="shared" ref="F25:F27" si="12">IF($F$23=0,"",$F$23)</f>
        <v/>
      </c>
      <c r="G25" s="113" t="str">
        <f>IFERROR(VLOOKUP($F$2&amp;$C$5,料金データ!$J:$L,IF($F25="改定前",2,IF($F25="改定後",3,"")),FALSE),"")</f>
        <v/>
      </c>
      <c r="H25" s="120" t="str">
        <f t="shared" ref="H25:H27" si="13">IF($H$23=0,"",$H$23)</f>
        <v/>
      </c>
      <c r="I25" s="103" t="str">
        <f>IFERROR(VLOOKUP($H$2&amp;$C$5,料金データ!$U:$W,IF($H25="改定前",2,IF($H25="改定後",3,"")),FALSE),"")</f>
        <v/>
      </c>
    </row>
    <row r="26" spans="5:9">
      <c r="E26" s="109" t="str">
        <f t="shared" si="11"/>
        <v/>
      </c>
      <c r="F26" s="120" t="str">
        <f t="shared" si="12"/>
        <v/>
      </c>
      <c r="G26" s="113" t="str">
        <f>IFERROR(VLOOKUP($F$2&amp;$C$6,料金データ!$J:$L,IF($F26="改定前",2,IF($F26="改定後",3,"")),FALSE),"")</f>
        <v/>
      </c>
      <c r="H26" s="120" t="str">
        <f t="shared" si="13"/>
        <v/>
      </c>
      <c r="I26" s="103" t="str">
        <f>IFERROR(VLOOKUP($H$2&amp;$C$6,料金データ!$U:$W,IF($H26="改定前",2,IF($H26="改定後",3,"")),FALSE),"")</f>
        <v/>
      </c>
    </row>
    <row r="27" spans="5:9" ht="19.5" thickBot="1">
      <c r="E27" s="110" t="str">
        <f t="shared" si="11"/>
        <v/>
      </c>
      <c r="F27" s="123" t="str">
        <f t="shared" si="12"/>
        <v/>
      </c>
      <c r="G27" s="114" t="str">
        <f>IFERROR(VLOOKUP($F$2&amp;$C$7,料金データ!$J:$L,IF($F27="改定前",2,IF($F27="改定後",3,"")),FALSE),"")</f>
        <v/>
      </c>
      <c r="H27" s="123" t="str">
        <f t="shared" si="13"/>
        <v/>
      </c>
      <c r="I27" s="98" t="str">
        <f>IFERROR(VLOOKUP($H$2&amp;$C$7,料金データ!$U:$W,IF($H27="改定前",2,IF($H27="改定後",3,"")),FALSE),"")</f>
        <v/>
      </c>
    </row>
    <row r="28" spans="5:9" ht="20.25" thickTop="1" thickBot="1">
      <c r="E28" s="32" t="str">
        <f>$B$7&amp;C3</f>
        <v>家事用</v>
      </c>
      <c r="F28" s="128"/>
      <c r="G28" s="104" t="str">
        <f>IFERROR(VLOOKUP($F$2&amp;$C$3,料金データ!$J:$L,IF($F28="改定前",2,IF($F28="改定後",3,"")),FALSE),"")</f>
        <v/>
      </c>
      <c r="H28" s="127"/>
      <c r="I28" s="105" t="str">
        <f>IFERROR(VLOOKUP($H$2&amp;$C$3,料金データ!$U:$W,IF($H28="改定前",2,IF($H28="改定後",3,"")),FALSE),"")</f>
        <v/>
      </c>
    </row>
    <row r="29" spans="5:9" ht="19.5" thickTop="1">
      <c r="E29" s="111" t="str">
        <f t="shared" ref="E29:E32" si="14">$B$7&amp;C4</f>
        <v>営業用</v>
      </c>
      <c r="F29" s="119" t="str">
        <f>IF($F$28=0,"",$F$28)</f>
        <v/>
      </c>
      <c r="G29" s="113" t="str">
        <f>IFERROR(VLOOKUP($F$2&amp;$C$4,料金データ!$J:$L,IF($F29="改定前",2,IF($F29="改定後",3,"")),FALSE),"")</f>
        <v/>
      </c>
      <c r="H29" s="119" t="str">
        <f>IF($H$28=0,"",$H$28)</f>
        <v/>
      </c>
      <c r="I29" s="103" t="str">
        <f>IFERROR(VLOOKUP($H$2&amp;$C$4,料金データ!$U:$W,IF($H29="改定前",2,IF($H29="改定後",3,"")),FALSE),"")</f>
        <v/>
      </c>
    </row>
    <row r="30" spans="5:9">
      <c r="E30" s="109" t="str">
        <f t="shared" si="14"/>
        <v/>
      </c>
      <c r="F30" s="120" t="str">
        <f t="shared" ref="F30:F32" si="15">IF($F$28=0,"",$F$28)</f>
        <v/>
      </c>
      <c r="G30" s="113" t="str">
        <f>IFERROR(VLOOKUP($F$2&amp;$C$5,料金データ!$J:$L,IF($F30="改定前",2,IF($F30="改定後",3,"")),FALSE),"")</f>
        <v/>
      </c>
      <c r="H30" s="120" t="str">
        <f t="shared" ref="H30:H32" si="16">IF($H$28=0,"",$H$28)</f>
        <v/>
      </c>
      <c r="I30" s="103" t="str">
        <f>IFERROR(VLOOKUP($H$2&amp;$C$5,料金データ!$U:$W,IF($H30="改定前",2,IF($H30="改定後",3,"")),FALSE),"")</f>
        <v/>
      </c>
    </row>
    <row r="31" spans="5:9">
      <c r="E31" s="109" t="str">
        <f t="shared" si="14"/>
        <v/>
      </c>
      <c r="F31" s="120" t="str">
        <f t="shared" si="15"/>
        <v/>
      </c>
      <c r="G31" s="113" t="str">
        <f>IFERROR(VLOOKUP($F$2&amp;$C$6,料金データ!$J:$L,IF($F31="改定前",2,IF($F31="改定後",3,"")),FALSE),"")</f>
        <v/>
      </c>
      <c r="H31" s="120" t="str">
        <f t="shared" si="16"/>
        <v/>
      </c>
      <c r="I31" s="103" t="str">
        <f>IFERROR(VLOOKUP($H$2&amp;$C$6,料金データ!$U:$W,IF($H31="改定前",2,IF($H31="改定後",3,"")),FALSE),"")</f>
        <v/>
      </c>
    </row>
    <row r="32" spans="5:9" ht="19.5" thickBot="1">
      <c r="E32" s="112" t="str">
        <f t="shared" si="14"/>
        <v/>
      </c>
      <c r="F32" s="121" t="str">
        <f t="shared" si="15"/>
        <v/>
      </c>
      <c r="G32" s="115" t="str">
        <f>IFERROR(VLOOKUP($F$2&amp;$C$7,料金データ!$J:$L,IF($F32="改定前",2,IF($F32="改定後",3,"")),FALSE),"")</f>
        <v/>
      </c>
      <c r="H32" s="121" t="str">
        <f t="shared" si="16"/>
        <v/>
      </c>
      <c r="I32" s="99" t="str">
        <f>IFERROR(VLOOKUP($H$2&amp;$C$7,料金データ!$U:$W,IF($H32="改定前",2,IF($H32="改定後",3,"")),FALSE),"")</f>
        <v/>
      </c>
    </row>
    <row r="33" spans="5:9">
      <c r="E33" s="19"/>
      <c r="F33" s="19"/>
      <c r="G33" s="19"/>
      <c r="H33" s="19"/>
      <c r="I33" s="19"/>
    </row>
  </sheetData>
  <phoneticPr fontId="2"/>
  <dataValidations count="1">
    <dataValidation type="list" allowBlank="1" showInputMessage="1" showErrorMessage="1" sqref="H28 F3 H3 H8 H13 H18 H23 F28 F23 F18 F8 F13" xr:uid="{9F964737-4DA5-4BDA-8002-684A86E41571}">
      <formula1>"改定前,改定後"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C8B3-17F9-4B7C-8E77-F62B9304C586}">
  <dimension ref="B1:Y30"/>
  <sheetViews>
    <sheetView workbookViewId="0">
      <selection activeCell="B20" sqref="B20"/>
    </sheetView>
  </sheetViews>
  <sheetFormatPr defaultRowHeight="18.75"/>
  <cols>
    <col min="1" max="1" width="3.625" customWidth="1"/>
    <col min="2" max="2" width="9" customWidth="1"/>
    <col min="3" max="3" width="3.625" customWidth="1"/>
    <col min="10" max="10" width="12.625" style="3" customWidth="1"/>
    <col min="13" max="14" width="3.625" customWidth="1"/>
    <col min="21" max="21" width="12.625" customWidth="1"/>
    <col min="24" max="24" width="3.625" customWidth="1"/>
  </cols>
  <sheetData>
    <row r="1" spans="2:24" ht="19.5" thickBot="1"/>
    <row r="2" spans="2:24">
      <c r="B2" s="34" t="s">
        <v>15</v>
      </c>
      <c r="D2" s="54" t="s">
        <v>3</v>
      </c>
      <c r="E2" s="42"/>
      <c r="F2" s="42"/>
      <c r="G2" s="91" t="s">
        <v>31</v>
      </c>
      <c r="H2" s="91"/>
      <c r="I2" s="42"/>
      <c r="J2" s="45"/>
      <c r="K2" s="42"/>
      <c r="L2" s="42"/>
      <c r="M2" s="55"/>
      <c r="O2" s="41" t="s">
        <v>4</v>
      </c>
      <c r="P2" s="42"/>
      <c r="Q2" s="42"/>
      <c r="R2" s="43" t="s">
        <v>31</v>
      </c>
      <c r="S2" s="44"/>
      <c r="T2" s="42"/>
      <c r="U2" s="45"/>
      <c r="V2" s="42"/>
      <c r="W2" s="42"/>
      <c r="X2" s="46"/>
    </row>
    <row r="3" spans="2:24" ht="19.5" thickBot="1">
      <c r="B3" s="33">
        <f>料金シミュレータ!B20</f>
        <v>20</v>
      </c>
      <c r="D3" s="56" t="s">
        <v>10</v>
      </c>
      <c r="E3" s="8"/>
      <c r="F3" s="8"/>
      <c r="G3" s="26" t="s">
        <v>38</v>
      </c>
      <c r="H3" s="26" t="s">
        <v>12</v>
      </c>
      <c r="I3" s="8"/>
      <c r="J3" s="9"/>
      <c r="K3" s="8"/>
      <c r="L3" s="8"/>
      <c r="M3" s="50"/>
      <c r="O3" s="47" t="s">
        <v>10</v>
      </c>
      <c r="P3" s="8"/>
      <c r="Q3" s="8"/>
      <c r="R3" s="26" t="s">
        <v>38</v>
      </c>
      <c r="S3" s="26" t="s">
        <v>12</v>
      </c>
      <c r="T3" s="8"/>
      <c r="U3" s="9"/>
      <c r="V3" s="8"/>
      <c r="W3" s="8"/>
      <c r="X3" s="48"/>
    </row>
    <row r="4" spans="2:24" ht="20.25" thickTop="1" thickBot="1">
      <c r="D4" s="49"/>
      <c r="E4" s="8"/>
      <c r="F4" s="8"/>
      <c r="G4" s="75">
        <v>1042</v>
      </c>
      <c r="H4" s="76">
        <v>1042</v>
      </c>
      <c r="I4" s="8"/>
      <c r="J4" s="9"/>
      <c r="K4" s="8"/>
      <c r="L4" s="8"/>
      <c r="M4" s="50"/>
      <c r="O4" s="49"/>
      <c r="P4" s="8"/>
      <c r="Q4" s="8"/>
      <c r="R4" s="75">
        <v>594</v>
      </c>
      <c r="S4" s="76">
        <v>594</v>
      </c>
      <c r="T4" s="8"/>
      <c r="U4" s="9"/>
      <c r="V4" s="8"/>
      <c r="W4" s="8"/>
      <c r="X4" s="48"/>
    </row>
    <row r="5" spans="2:24" ht="19.5" thickTop="1">
      <c r="D5" s="49"/>
      <c r="E5" s="8"/>
      <c r="F5" s="8"/>
      <c r="G5" s="19"/>
      <c r="H5" s="19"/>
      <c r="I5" s="8"/>
      <c r="J5" s="9"/>
      <c r="K5" s="8"/>
      <c r="L5" s="8"/>
      <c r="M5" s="50"/>
      <c r="O5" s="49"/>
      <c r="P5" s="8"/>
      <c r="Q5" s="8"/>
      <c r="R5" s="27"/>
      <c r="S5" s="27"/>
      <c r="T5" s="8"/>
      <c r="U5" s="9"/>
      <c r="V5" s="8"/>
      <c r="W5" s="8"/>
      <c r="X5" s="48"/>
    </row>
    <row r="6" spans="2:24">
      <c r="D6" s="49"/>
      <c r="E6" s="8"/>
      <c r="F6" s="8"/>
      <c r="G6" s="16" t="s">
        <v>32</v>
      </c>
      <c r="H6" s="17"/>
      <c r="I6" s="8"/>
      <c r="J6" s="9"/>
      <c r="K6" s="16" t="s">
        <v>16</v>
      </c>
      <c r="L6" s="17"/>
      <c r="M6" s="59"/>
      <c r="O6" s="49"/>
      <c r="P6" s="8"/>
      <c r="Q6" s="8"/>
      <c r="R6" s="16" t="s">
        <v>32</v>
      </c>
      <c r="S6" s="17"/>
      <c r="T6" s="14"/>
      <c r="U6" s="15"/>
      <c r="V6" s="18" t="s">
        <v>16</v>
      </c>
      <c r="W6" s="36"/>
      <c r="X6" s="48"/>
    </row>
    <row r="7" spans="2:24">
      <c r="D7" s="49"/>
      <c r="E7" s="10" t="s">
        <v>13</v>
      </c>
      <c r="F7" s="10" t="s">
        <v>14</v>
      </c>
      <c r="G7" s="10" t="s">
        <v>38</v>
      </c>
      <c r="H7" s="10" t="s">
        <v>12</v>
      </c>
      <c r="I7" s="8"/>
      <c r="J7" s="9"/>
      <c r="K7" s="10" t="s">
        <v>38</v>
      </c>
      <c r="L7" s="10" t="s">
        <v>12</v>
      </c>
      <c r="M7" s="50"/>
      <c r="O7" s="49"/>
      <c r="P7" s="10" t="s">
        <v>13</v>
      </c>
      <c r="Q7" s="10" t="s">
        <v>14</v>
      </c>
      <c r="R7" s="10" t="s">
        <v>38</v>
      </c>
      <c r="S7" s="10" t="s">
        <v>12</v>
      </c>
      <c r="T7" s="14"/>
      <c r="U7" s="13"/>
      <c r="V7" s="10" t="s">
        <v>38</v>
      </c>
      <c r="W7" s="37" t="s">
        <v>12</v>
      </c>
      <c r="X7" s="48"/>
    </row>
    <row r="8" spans="2:24" ht="19.5" thickBot="1">
      <c r="D8" s="49"/>
      <c r="E8" s="29">
        <v>0</v>
      </c>
      <c r="F8" s="29">
        <v>8</v>
      </c>
      <c r="G8" s="30"/>
      <c r="H8" s="30"/>
      <c r="I8" s="8"/>
      <c r="J8" s="11" t="s">
        <v>11</v>
      </c>
      <c r="K8" s="29">
        <f>G4</f>
        <v>1042</v>
      </c>
      <c r="L8" s="29">
        <f>H4</f>
        <v>1042</v>
      </c>
      <c r="M8" s="57"/>
      <c r="O8" s="49"/>
      <c r="P8" s="10">
        <v>0</v>
      </c>
      <c r="Q8" s="10">
        <v>8</v>
      </c>
      <c r="R8" s="30"/>
      <c r="S8" s="30"/>
      <c r="T8" s="8"/>
      <c r="U8" s="11" t="s">
        <v>11</v>
      </c>
      <c r="V8" s="29">
        <f>R4</f>
        <v>594</v>
      </c>
      <c r="W8" s="38">
        <f>S4</f>
        <v>594</v>
      </c>
      <c r="X8" s="48"/>
    </row>
    <row r="9" spans="2:24" ht="19.5" thickTop="1">
      <c r="D9" s="49"/>
      <c r="E9" s="29">
        <v>9</v>
      </c>
      <c r="F9" s="31">
        <v>20</v>
      </c>
      <c r="G9" s="77">
        <v>209</v>
      </c>
      <c r="H9" s="78">
        <v>254</v>
      </c>
      <c r="I9" s="8"/>
      <c r="J9" s="12" t="s">
        <v>17</v>
      </c>
      <c r="K9" s="29">
        <f>MAX(0,IF($B$3&lt;E10,($B$3-F8)*G9,(F9-F8)*G9))</f>
        <v>2508</v>
      </c>
      <c r="L9" s="29">
        <f>MAX(0,IF($B$3&lt;E10,($B$3-F8)*H9,(F9-F8)*H9))</f>
        <v>3048</v>
      </c>
      <c r="M9" s="57"/>
      <c r="O9" s="49"/>
      <c r="P9" s="10">
        <v>9</v>
      </c>
      <c r="Q9" s="28">
        <v>20</v>
      </c>
      <c r="R9" s="77">
        <v>71</v>
      </c>
      <c r="S9" s="78">
        <v>93</v>
      </c>
      <c r="T9" s="8"/>
      <c r="U9" s="12" t="s">
        <v>17</v>
      </c>
      <c r="V9" s="29">
        <f>MAX(0,IF($B$3&lt;P10,($B$3-Q8)*R9,(Q9-Q8)*R9))</f>
        <v>852</v>
      </c>
      <c r="W9" s="38">
        <f>MAX(0,IF($B$3&lt;P10,($B$3-Q8)*S9,(Q9-Q8)*S9))</f>
        <v>1116</v>
      </c>
      <c r="X9" s="48"/>
    </row>
    <row r="10" spans="2:24">
      <c r="D10" s="49"/>
      <c r="E10" s="29">
        <v>21</v>
      </c>
      <c r="F10" s="31">
        <v>30</v>
      </c>
      <c r="G10" s="79">
        <v>217</v>
      </c>
      <c r="H10" s="80">
        <v>264</v>
      </c>
      <c r="I10" s="8"/>
      <c r="J10" s="12" t="s">
        <v>18</v>
      </c>
      <c r="K10" s="29">
        <f>MAX(0,IF($B$3&lt;E11,($B$3-F9)*G10,(F10-F9)*G10))</f>
        <v>0</v>
      </c>
      <c r="L10" s="29">
        <f>MAX(0,IF($B$3&lt;E11,($B$3-F9)*H10,(F10-F9)*H10))</f>
        <v>0</v>
      </c>
      <c r="M10" s="57"/>
      <c r="O10" s="49"/>
      <c r="P10" s="10">
        <v>21</v>
      </c>
      <c r="Q10" s="28">
        <v>30</v>
      </c>
      <c r="R10" s="79">
        <v>84</v>
      </c>
      <c r="S10" s="80">
        <v>110</v>
      </c>
      <c r="T10" s="8"/>
      <c r="U10" s="12" t="s">
        <v>18</v>
      </c>
      <c r="V10" s="29">
        <f>MAX(0,IF($B$3&lt;P11,($B$3-Q9)*R10,(Q10-Q9)*R10))</f>
        <v>0</v>
      </c>
      <c r="W10" s="38">
        <f>MAX(0,IF($B$3&lt;P11,($B$3-Q9)*S10,(Q10-Q9)*S10))</f>
        <v>0</v>
      </c>
      <c r="X10" s="48"/>
    </row>
    <row r="11" spans="2:24" ht="19.5" thickBot="1">
      <c r="D11" s="49"/>
      <c r="E11" s="29">
        <v>31</v>
      </c>
      <c r="F11" s="31">
        <v>50</v>
      </c>
      <c r="G11" s="79">
        <v>228</v>
      </c>
      <c r="H11" s="80">
        <v>278</v>
      </c>
      <c r="I11" s="8"/>
      <c r="J11" s="12" t="s">
        <v>19</v>
      </c>
      <c r="K11" s="29">
        <f>MAX(0,IF($B$3&lt;E12,($B$3-F10)*G11,(F11-F10)*G11))</f>
        <v>0</v>
      </c>
      <c r="L11" s="29">
        <f>MAX(0,IF($B$3&lt;E12,($B$3-F10)*H11,(F11-F10)*H11))</f>
        <v>0</v>
      </c>
      <c r="M11" s="57"/>
      <c r="O11" s="49"/>
      <c r="P11" s="10">
        <v>31</v>
      </c>
      <c r="Q11" s="28"/>
      <c r="R11" s="81">
        <v>91</v>
      </c>
      <c r="S11" s="82">
        <v>119</v>
      </c>
      <c r="T11" s="8"/>
      <c r="U11" s="35" t="s">
        <v>27</v>
      </c>
      <c r="V11" s="135">
        <f>MAX(0,($B$3-Q10)*R11)</f>
        <v>0</v>
      </c>
      <c r="W11" s="136">
        <f>MAX(0,($B$3-Q10)*S11)</f>
        <v>0</v>
      </c>
      <c r="X11" s="48"/>
    </row>
    <row r="12" spans="2:24" ht="19.5" thickTop="1">
      <c r="D12" s="49"/>
      <c r="E12" s="29">
        <v>51</v>
      </c>
      <c r="F12" s="31"/>
      <c r="G12" s="79">
        <v>244</v>
      </c>
      <c r="H12" s="80">
        <v>297</v>
      </c>
      <c r="I12" s="8"/>
      <c r="J12" s="12" t="s">
        <v>20</v>
      </c>
      <c r="K12" s="29">
        <f>MAX(0,(B3-F11)*G12)</f>
        <v>0</v>
      </c>
      <c r="L12" s="29">
        <f>MAX(0,(B3-F11)*H12)</f>
        <v>0</v>
      </c>
      <c r="M12" s="57"/>
      <c r="O12" s="49"/>
      <c r="P12" s="8"/>
      <c r="Q12" s="8"/>
      <c r="R12" s="8"/>
      <c r="S12" s="8"/>
      <c r="T12" s="8"/>
      <c r="U12" s="134" t="str">
        <f>O2&amp;O3</f>
        <v>下水道家事用</v>
      </c>
      <c r="V12" s="137">
        <f>SUMIF(V8:V11,"&gt;0")</f>
        <v>1446</v>
      </c>
      <c r="W12" s="138">
        <f>SUMIF(W8:W11,"&gt;0")</f>
        <v>1710</v>
      </c>
      <c r="X12" s="48"/>
    </row>
    <row r="13" spans="2:24" ht="19.5" thickBot="1">
      <c r="D13" s="49"/>
      <c r="E13" s="29"/>
      <c r="F13" s="31"/>
      <c r="G13" s="81"/>
      <c r="H13" s="82"/>
      <c r="I13" s="8"/>
      <c r="J13" s="129"/>
      <c r="K13" s="30"/>
      <c r="L13" s="30"/>
      <c r="M13" s="57"/>
      <c r="O13" s="49"/>
      <c r="P13" s="8"/>
      <c r="Q13" s="8"/>
      <c r="R13" s="8"/>
      <c r="S13" s="8"/>
      <c r="T13" s="8"/>
      <c r="U13" s="39"/>
      <c r="V13" s="40"/>
      <c r="W13" s="40"/>
      <c r="X13" s="48"/>
    </row>
    <row r="14" spans="2:24" ht="19.5" thickTop="1">
      <c r="D14" s="49"/>
      <c r="E14" s="8"/>
      <c r="F14" s="8"/>
      <c r="G14" s="8"/>
      <c r="H14" s="8"/>
      <c r="I14" s="130"/>
      <c r="J14" s="131" t="str">
        <f>D2&amp;D3</f>
        <v>上水道家事用</v>
      </c>
      <c r="K14" s="132">
        <f>SUMIF(K8:K12,"&gt;0")</f>
        <v>3550</v>
      </c>
      <c r="L14" s="133">
        <f>SUMIF(L8:L12,"&gt;0")</f>
        <v>4090</v>
      </c>
      <c r="M14" s="60"/>
      <c r="O14" s="49"/>
      <c r="P14" s="8"/>
      <c r="Q14" s="8"/>
      <c r="R14" s="8"/>
      <c r="S14" s="8"/>
      <c r="T14" s="8"/>
      <c r="U14" s="8"/>
      <c r="V14" s="8"/>
      <c r="W14" s="8"/>
      <c r="X14" s="50"/>
    </row>
    <row r="15" spans="2:24" ht="19.5" thickBot="1">
      <c r="D15" s="51"/>
      <c r="E15" s="52"/>
      <c r="F15" s="52"/>
      <c r="G15" s="52"/>
      <c r="H15" s="52"/>
      <c r="I15" s="52"/>
      <c r="J15" s="92"/>
      <c r="K15" s="93"/>
      <c r="L15" s="93"/>
      <c r="M15" s="94"/>
      <c r="O15" s="51"/>
      <c r="P15" s="52"/>
      <c r="Q15" s="52"/>
      <c r="R15" s="52"/>
      <c r="S15" s="52"/>
      <c r="T15" s="52"/>
      <c r="U15" s="52"/>
      <c r="V15" s="52"/>
      <c r="W15" s="52"/>
      <c r="X15" s="53"/>
    </row>
    <row r="16" spans="2:24" ht="19.5" thickBot="1"/>
    <row r="17" spans="4:25">
      <c r="D17" s="54" t="s">
        <v>3</v>
      </c>
      <c r="E17" s="42"/>
      <c r="F17" s="42"/>
      <c r="G17" s="43" t="s">
        <v>11</v>
      </c>
      <c r="H17" s="44"/>
      <c r="I17" s="42"/>
      <c r="J17" s="45"/>
      <c r="K17" s="42"/>
      <c r="L17" s="42"/>
      <c r="M17" s="55"/>
      <c r="O17" s="41" t="s">
        <v>4</v>
      </c>
      <c r="P17" s="42"/>
      <c r="Q17" s="42"/>
      <c r="R17" s="43" t="s">
        <v>11</v>
      </c>
      <c r="S17" s="44"/>
      <c r="T17" s="42"/>
      <c r="U17" s="42"/>
      <c r="V17" s="42"/>
      <c r="W17" s="42"/>
      <c r="X17" s="46"/>
      <c r="Y17" s="21"/>
    </row>
    <row r="18" spans="4:25" ht="19.5" thickBot="1">
      <c r="D18" s="56" t="s">
        <v>21</v>
      </c>
      <c r="E18" s="19"/>
      <c r="F18" s="8"/>
      <c r="G18" s="26" t="s">
        <v>38</v>
      </c>
      <c r="H18" s="26" t="s">
        <v>12</v>
      </c>
      <c r="I18" s="8"/>
      <c r="J18" s="9"/>
      <c r="K18" s="8"/>
      <c r="L18" s="8"/>
      <c r="M18" s="50"/>
      <c r="O18" s="47" t="s">
        <v>21</v>
      </c>
      <c r="P18" s="8"/>
      <c r="Q18" s="8"/>
      <c r="R18" s="26" t="s">
        <v>38</v>
      </c>
      <c r="S18" s="26" t="s">
        <v>12</v>
      </c>
      <c r="T18" s="8"/>
      <c r="U18" s="9"/>
      <c r="V18" s="8"/>
      <c r="W18" s="8"/>
      <c r="X18" s="48"/>
      <c r="Y18" s="21"/>
    </row>
    <row r="19" spans="4:25" ht="20.25" thickTop="1" thickBot="1">
      <c r="D19" s="49"/>
      <c r="E19" s="8"/>
      <c r="F19" s="8"/>
      <c r="G19" s="75">
        <v>2191</v>
      </c>
      <c r="H19" s="76">
        <v>2191</v>
      </c>
      <c r="I19" s="8"/>
      <c r="J19" s="9"/>
      <c r="K19" s="8"/>
      <c r="L19" s="8"/>
      <c r="M19" s="50"/>
      <c r="O19" s="49"/>
      <c r="P19" s="8"/>
      <c r="Q19" s="8"/>
      <c r="R19" s="83">
        <v>996</v>
      </c>
      <c r="S19" s="84">
        <v>996</v>
      </c>
      <c r="T19" s="8"/>
      <c r="U19" s="9"/>
      <c r="V19" s="8"/>
      <c r="W19" s="8"/>
      <c r="X19" s="48"/>
      <c r="Y19" s="21"/>
    </row>
    <row r="20" spans="4:25" ht="19.5" thickTop="1">
      <c r="D20" s="49"/>
      <c r="E20" s="8"/>
      <c r="F20" s="8"/>
      <c r="G20" s="27"/>
      <c r="H20" s="27"/>
      <c r="I20" s="8"/>
      <c r="J20" s="9"/>
      <c r="K20" s="8"/>
      <c r="L20" s="8"/>
      <c r="M20" s="50"/>
      <c r="O20" s="49"/>
      <c r="P20" s="8"/>
      <c r="Q20" s="8"/>
      <c r="R20" s="23"/>
      <c r="S20" s="23"/>
      <c r="T20" s="8"/>
      <c r="U20" s="9"/>
      <c r="V20" s="8"/>
      <c r="W20" s="8"/>
      <c r="X20" s="48"/>
      <c r="Y20" s="21"/>
    </row>
    <row r="21" spans="4:25">
      <c r="D21" s="49"/>
      <c r="E21" s="8"/>
      <c r="F21" s="8"/>
      <c r="G21" s="16" t="s">
        <v>32</v>
      </c>
      <c r="H21" s="17"/>
      <c r="I21" s="14"/>
      <c r="J21" s="9"/>
      <c r="K21" s="64" t="s">
        <v>16</v>
      </c>
      <c r="L21" s="65"/>
      <c r="M21" s="59"/>
      <c r="O21" s="49"/>
      <c r="P21" s="8"/>
      <c r="Q21" s="8"/>
      <c r="R21" s="16" t="s">
        <v>32</v>
      </c>
      <c r="S21" s="17"/>
      <c r="T21" s="14"/>
      <c r="U21" s="9"/>
      <c r="V21" s="64" t="s">
        <v>16</v>
      </c>
      <c r="W21" s="65"/>
      <c r="X21" s="48"/>
      <c r="Y21" s="21"/>
    </row>
    <row r="22" spans="4:25">
      <c r="D22" s="49"/>
      <c r="E22" s="10" t="s">
        <v>13</v>
      </c>
      <c r="F22" s="10" t="s">
        <v>14</v>
      </c>
      <c r="G22" s="10" t="s">
        <v>38</v>
      </c>
      <c r="H22" s="10" t="s">
        <v>12</v>
      </c>
      <c r="I22" s="14"/>
      <c r="J22" s="61"/>
      <c r="K22" s="66" t="s">
        <v>38</v>
      </c>
      <c r="L22" s="37" t="s">
        <v>12</v>
      </c>
      <c r="M22" s="50"/>
      <c r="O22" s="49"/>
      <c r="P22" s="10" t="s">
        <v>13</v>
      </c>
      <c r="Q22" s="10" t="s">
        <v>14</v>
      </c>
      <c r="R22" s="10" t="s">
        <v>38</v>
      </c>
      <c r="S22" s="10" t="s">
        <v>12</v>
      </c>
      <c r="T22" s="14"/>
      <c r="U22" s="61"/>
      <c r="V22" s="66" t="s">
        <v>38</v>
      </c>
      <c r="W22" s="37" t="s">
        <v>12</v>
      </c>
      <c r="X22" s="48"/>
      <c r="Y22" s="21"/>
    </row>
    <row r="23" spans="4:25" ht="19.5" thickBot="1">
      <c r="D23" s="49"/>
      <c r="E23" s="29">
        <v>0</v>
      </c>
      <c r="F23" s="29">
        <v>10</v>
      </c>
      <c r="G23" s="30"/>
      <c r="H23" s="30"/>
      <c r="I23" s="8"/>
      <c r="J23" s="62" t="s">
        <v>11</v>
      </c>
      <c r="K23" s="67">
        <f>G19</f>
        <v>2191</v>
      </c>
      <c r="L23" s="38">
        <f>H19</f>
        <v>2191</v>
      </c>
      <c r="M23" s="57"/>
      <c r="O23" s="49"/>
      <c r="P23" s="10">
        <v>0</v>
      </c>
      <c r="Q23" s="10">
        <v>10</v>
      </c>
      <c r="R23" s="26"/>
      <c r="S23" s="26"/>
      <c r="T23" s="8"/>
      <c r="U23" s="62" t="s">
        <v>11</v>
      </c>
      <c r="V23" s="67">
        <f>R19</f>
        <v>996</v>
      </c>
      <c r="W23" s="38">
        <f>S19</f>
        <v>996</v>
      </c>
      <c r="X23" s="48"/>
      <c r="Y23" s="21"/>
    </row>
    <row r="24" spans="4:25" ht="19.5" thickTop="1">
      <c r="D24" s="49"/>
      <c r="E24" s="29">
        <v>11</v>
      </c>
      <c r="F24" s="31">
        <v>50</v>
      </c>
      <c r="G24" s="77">
        <v>270</v>
      </c>
      <c r="H24" s="78">
        <v>324</v>
      </c>
      <c r="I24" s="8"/>
      <c r="J24" s="63" t="s">
        <v>22</v>
      </c>
      <c r="K24" s="67">
        <f>MAX(0,IF($B$3&lt;E25,($B$3-F23)*G24,(F24-F23)*G24))</f>
        <v>2700</v>
      </c>
      <c r="L24" s="38">
        <f>MAX(0,IF($B$3&lt;E25,($B$3-F23)*H24,(F24-F23)*H24))</f>
        <v>3240</v>
      </c>
      <c r="M24" s="57"/>
      <c r="O24" s="49"/>
      <c r="P24" s="10">
        <v>11</v>
      </c>
      <c r="Q24" s="28">
        <v>50</v>
      </c>
      <c r="R24" s="85">
        <v>104</v>
      </c>
      <c r="S24" s="86">
        <v>131</v>
      </c>
      <c r="T24" s="8"/>
      <c r="U24" s="63" t="s">
        <v>22</v>
      </c>
      <c r="V24" s="67">
        <f>MAX(0,IF($B$3&lt;P25,($B$3-Q23)*R24,(Q24-Q23)*R24))</f>
        <v>1040</v>
      </c>
      <c r="W24" s="38">
        <f>MAX(0,IF($B$3&lt;P25,($B$3-Q23)*S24,(Q24-Q23)*S24))</f>
        <v>1310</v>
      </c>
      <c r="X24" s="48"/>
      <c r="Y24" s="21"/>
    </row>
    <row r="25" spans="4:25">
      <c r="D25" s="49"/>
      <c r="E25" s="29">
        <v>51</v>
      </c>
      <c r="F25" s="31">
        <v>100</v>
      </c>
      <c r="G25" s="79">
        <v>281</v>
      </c>
      <c r="H25" s="80">
        <v>337</v>
      </c>
      <c r="I25" s="8"/>
      <c r="J25" s="63" t="s">
        <v>23</v>
      </c>
      <c r="K25" s="67">
        <f>MAX(0,IF($B$3&lt;E26,($B$3-F24)*G25,(F25-F24)*G25))</f>
        <v>0</v>
      </c>
      <c r="L25" s="38">
        <f>MAX(0,IF($B$3&lt;E26,($B$3-F24)*H25,(F25-F24)*H25))</f>
        <v>0</v>
      </c>
      <c r="M25" s="57"/>
      <c r="O25" s="49"/>
      <c r="P25" s="10">
        <v>51</v>
      </c>
      <c r="Q25" s="28">
        <v>100</v>
      </c>
      <c r="R25" s="87">
        <v>117</v>
      </c>
      <c r="S25" s="88">
        <v>147</v>
      </c>
      <c r="T25" s="8"/>
      <c r="U25" s="63" t="s">
        <v>23</v>
      </c>
      <c r="V25" s="67">
        <f>MAX(0,IF($B$3&lt;P26,($B$3-Q24)*R25,(Q25-Q24)*R25))</f>
        <v>0</v>
      </c>
      <c r="W25" s="38">
        <f>MAX(0,IF($B$3&lt;P26,($B$3-Q24)*S25,(Q25-Q24)*S25))</f>
        <v>0</v>
      </c>
      <c r="X25" s="48"/>
      <c r="Y25" s="21"/>
    </row>
    <row r="26" spans="4:25">
      <c r="D26" s="49"/>
      <c r="E26" s="29">
        <v>101</v>
      </c>
      <c r="F26" s="31">
        <v>200</v>
      </c>
      <c r="G26" s="79">
        <v>291</v>
      </c>
      <c r="H26" s="80">
        <v>349</v>
      </c>
      <c r="I26" s="8"/>
      <c r="J26" s="63" t="s">
        <v>24</v>
      </c>
      <c r="K26" s="67">
        <f>MAX(0,IF($B$3&lt;E27,($B$3-F25)*G26,(F26-F25)*G26))</f>
        <v>0</v>
      </c>
      <c r="L26" s="38">
        <f>MAX(0,IF($B$3&lt;E27,($B$3-F25)*H26,(F26-F25)*H26))</f>
        <v>0</v>
      </c>
      <c r="M26" s="57"/>
      <c r="O26" s="49"/>
      <c r="P26" s="10">
        <v>101</v>
      </c>
      <c r="Q26" s="28">
        <v>200</v>
      </c>
      <c r="R26" s="87">
        <v>130</v>
      </c>
      <c r="S26" s="88">
        <v>163</v>
      </c>
      <c r="T26" s="8"/>
      <c r="U26" s="63" t="s">
        <v>24</v>
      </c>
      <c r="V26" s="67">
        <f>MAX(0,IF($B$3&lt;P27,($B$3-Q25)*R26,(Q26-Q25)*R26))</f>
        <v>0</v>
      </c>
      <c r="W26" s="38">
        <f>MAX(0,IF($B$3&lt;P27,($B$3-Q25)*S26,(Q26-Q25)*S26))</f>
        <v>0</v>
      </c>
      <c r="X26" s="48"/>
      <c r="Y26" s="21"/>
    </row>
    <row r="27" spans="4:25">
      <c r="D27" s="49"/>
      <c r="E27" s="29">
        <v>201</v>
      </c>
      <c r="F27" s="31">
        <v>500</v>
      </c>
      <c r="G27" s="79">
        <v>302</v>
      </c>
      <c r="H27" s="80">
        <v>362</v>
      </c>
      <c r="I27" s="8"/>
      <c r="J27" s="63" t="s">
        <v>25</v>
      </c>
      <c r="K27" s="67">
        <f>MAX(0,IF($B$3&lt;E28,($B$3-F26)*G27,(F27-F26)*G27))</f>
        <v>0</v>
      </c>
      <c r="L27" s="38">
        <f>MAX(0,IF($B$3&lt;E28,($B$3-F26)*H27,(F27-F26)*H27))</f>
        <v>0</v>
      </c>
      <c r="M27" s="57"/>
      <c r="O27" s="49"/>
      <c r="P27" s="10">
        <v>201</v>
      </c>
      <c r="Q27" s="28">
        <v>500</v>
      </c>
      <c r="R27" s="87">
        <v>151</v>
      </c>
      <c r="S27" s="88">
        <v>190</v>
      </c>
      <c r="T27" s="8"/>
      <c r="U27" s="63" t="s">
        <v>25</v>
      </c>
      <c r="V27" s="67">
        <f>MAX(0,IF($B$3&lt;P28,($B$3-Q26)*R27,(Q27-Q26)*R27))</f>
        <v>0</v>
      </c>
      <c r="W27" s="38">
        <f>MAX(0,IF($B$3&lt;P28,($B$3-Q26)*S27,(Q27-Q26)*S27))</f>
        <v>0</v>
      </c>
      <c r="X27" s="48"/>
      <c r="Y27" s="21"/>
    </row>
    <row r="28" spans="4:25" ht="19.5" thickBot="1">
      <c r="D28" s="49"/>
      <c r="E28" s="29">
        <v>501</v>
      </c>
      <c r="F28" s="31"/>
      <c r="G28" s="81">
        <v>312</v>
      </c>
      <c r="H28" s="82">
        <v>374</v>
      </c>
      <c r="I28" s="8"/>
      <c r="J28" s="139" t="s">
        <v>26</v>
      </c>
      <c r="K28" s="140">
        <f>MAX(0,(B3-F27)*G28)</f>
        <v>0</v>
      </c>
      <c r="L28" s="136">
        <f>MAX(0,(B3-F27)*H28)</f>
        <v>0</v>
      </c>
      <c r="M28" s="57"/>
      <c r="O28" s="49"/>
      <c r="P28" s="10">
        <v>501</v>
      </c>
      <c r="Q28" s="28"/>
      <c r="R28" s="89">
        <v>171</v>
      </c>
      <c r="S28" s="90">
        <v>215</v>
      </c>
      <c r="T28" s="8"/>
      <c r="U28" s="139" t="s">
        <v>26</v>
      </c>
      <c r="V28" s="140">
        <f>MAX(0,($B$3-Q27)*R28)</f>
        <v>0</v>
      </c>
      <c r="W28" s="136">
        <f>MAX(0,($B$3-Q27)*S28)</f>
        <v>0</v>
      </c>
      <c r="X28" s="48"/>
      <c r="Y28" s="21"/>
    </row>
    <row r="29" spans="4:25" ht="19.5" thickTop="1">
      <c r="D29" s="49"/>
      <c r="E29" s="8"/>
      <c r="F29" s="8"/>
      <c r="G29" s="8"/>
      <c r="H29" s="8"/>
      <c r="I29" s="130"/>
      <c r="J29" s="141" t="str">
        <f>D17&amp;D18</f>
        <v>上水道営業用</v>
      </c>
      <c r="K29" s="132">
        <f>SUMIF(K23:K28,"&gt;0")</f>
        <v>4891</v>
      </c>
      <c r="L29" s="133">
        <f>SUMIF(L23:L28,"&gt;0")</f>
        <v>5431</v>
      </c>
      <c r="M29" s="60"/>
      <c r="O29" s="49"/>
      <c r="P29" s="8"/>
      <c r="Q29" s="8"/>
      <c r="R29" s="8"/>
      <c r="S29" s="8"/>
      <c r="T29" s="130"/>
      <c r="U29" s="142" t="str">
        <f>O17&amp;O18</f>
        <v>下水道営業用</v>
      </c>
      <c r="V29" s="137">
        <f>SUMIF(V23:V28,"&gt;0")</f>
        <v>2036</v>
      </c>
      <c r="W29" s="138">
        <f>SUMIF(W23:W28,"&gt;0")</f>
        <v>2306</v>
      </c>
      <c r="X29" s="48"/>
      <c r="Y29" s="21"/>
    </row>
    <row r="30" spans="4:25" ht="19.5" thickBot="1">
      <c r="D30" s="51"/>
      <c r="E30" s="52"/>
      <c r="F30" s="52"/>
      <c r="G30" s="52"/>
      <c r="H30" s="52"/>
      <c r="I30" s="52"/>
      <c r="J30" s="58"/>
      <c r="K30" s="52"/>
      <c r="L30" s="52"/>
      <c r="M30" s="53"/>
      <c r="O30" s="51"/>
      <c r="P30" s="52"/>
      <c r="Q30" s="52"/>
      <c r="R30" s="52"/>
      <c r="S30" s="52"/>
      <c r="T30" s="52"/>
      <c r="U30" s="52"/>
      <c r="V30" s="52"/>
      <c r="W30" s="52"/>
      <c r="X30" s="53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料金シミュレータ</vt:lpstr>
      <vt:lpstr>プルダウンリスト・表示料金指定</vt:lpstr>
      <vt:lpstr>料金データ</vt:lpstr>
      <vt:lpstr>料金シミュレータ!Print_Area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福治　友貴</dc:creator>
  <cp:lastModifiedBy>福治　友貴</cp:lastModifiedBy>
  <cp:lastPrinted>2025-07-24T02:51:00Z</cp:lastPrinted>
  <dcterms:created xsi:type="dcterms:W3CDTF">2025-06-11T05:10:56Z</dcterms:created>
  <dcterms:modified xsi:type="dcterms:W3CDTF">2025-09-22T03:12:30Z</dcterms:modified>
</cp:coreProperties>
</file>